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860" yWindow="-90" windowWidth="18510" windowHeight="12720" activeTab="2"/>
  </bookViews>
  <sheets>
    <sheet name="Лист1" sheetId="1" r:id="rId1"/>
    <sheet name="Лист3" sheetId="3" r:id="rId2"/>
    <sheet name="исправл вариант" sheetId="4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BU72" i="4" l="1"/>
  <c r="BU85" i="4" l="1"/>
  <c r="BU41" i="4" l="1"/>
  <c r="BU27" i="4"/>
  <c r="BU24" i="4" s="1"/>
  <c r="BU82" i="4"/>
  <c r="BU77" i="4"/>
  <c r="BU67" i="4"/>
  <c r="BU64" i="4"/>
  <c r="BT64" i="4"/>
  <c r="BT41" i="4"/>
  <c r="BT27" i="4"/>
  <c r="BT24" i="4" s="1"/>
  <c r="BU17" i="4"/>
  <c r="BT17" i="4"/>
  <c r="BT16" i="4" l="1"/>
  <c r="BT15" i="4" s="1"/>
  <c r="BU16" i="4"/>
  <c r="BU15" i="4" s="1"/>
  <c r="BU80" i="1"/>
  <c r="BU89" i="1"/>
  <c r="BU85" i="1"/>
  <c r="BU79" i="1"/>
  <c r="BU27" i="1" l="1"/>
  <c r="BT67" i="1" l="1"/>
  <c r="BT85" i="1" l="1"/>
  <c r="BU67" i="1"/>
  <c r="BU70" i="1" l="1"/>
  <c r="BU30" i="1" l="1"/>
  <c r="BU20" i="1"/>
  <c r="BU19" i="1" s="1"/>
  <c r="BU18" i="1" s="1"/>
  <c r="BT85" i="3" l="1"/>
  <c r="BT90" i="3" s="1"/>
  <c r="BT81" i="3"/>
  <c r="BT80" i="3" s="1"/>
  <c r="BT75" i="3"/>
  <c r="BT67" i="3"/>
  <c r="BT66" i="3"/>
  <c r="BT65" i="3" s="1"/>
  <c r="BT53" i="3"/>
  <c r="BU45" i="3"/>
  <c r="BT44" i="3"/>
  <c r="BT41" i="3"/>
  <c r="BU37" i="3"/>
  <c r="BU34" i="3"/>
  <c r="BU32" i="3"/>
  <c r="BU30" i="3" s="1"/>
  <c r="BU27" i="3" s="1"/>
  <c r="BU31" i="3"/>
  <c r="BT30" i="3"/>
  <c r="BT27" i="3" s="1"/>
  <c r="BT19" i="3" s="1"/>
  <c r="BT18" i="3" s="1"/>
  <c r="BU25" i="3"/>
  <c r="BU23" i="3"/>
  <c r="BU21" i="3"/>
  <c r="BU20" i="3" s="1"/>
  <c r="BU19" i="3" s="1"/>
  <c r="BU18" i="3" s="1"/>
  <c r="BT20" i="3"/>
  <c r="BT30" i="1" l="1"/>
  <c r="BT27" i="1" s="1"/>
  <c r="BT44" i="1"/>
  <c r="BT20" i="1"/>
  <c r="BT19" i="1" l="1"/>
  <c r="BT18" i="1" s="1"/>
</calcChain>
</file>

<file path=xl/sharedStrings.xml><?xml version="1.0" encoding="utf-8"?>
<sst xmlns="http://schemas.openxmlformats.org/spreadsheetml/2006/main" count="845" uniqueCount="210">
  <si>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</si>
  <si>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</si>
  <si>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</si>
  <si>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</si>
  <si>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</si>
  <si>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</si>
  <si>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</si>
  <si>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</si>
  <si>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</si>
  <si>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</si>
  <si>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</si>
  <si>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</si>
  <si>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</si>
  <si>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</si>
  <si>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</si>
  <si>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</si>
  <si>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2021 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</si>
  <si>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</si>
  <si>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</si>
  <si>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</si>
  <si>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</si>
  <si>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</si>
  <si>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</si>
  <si>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</si>
  <si>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</si>
  <si>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</si>
  <si>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 xml:space="preserve">Факт указан без учета расходов на оплату услуг ТСО и с учетом расчета выпадающих доходов по ТП и рассчетной корректировки НВВ на 2022 год 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</si>
  <si>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</si>
  <si>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</si>
  <si>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</si>
  <si>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</si>
  <si>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</si>
  <si>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</si>
  <si>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</si>
  <si>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</si>
  <si>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</si>
  <si>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</si>
  <si>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</si>
  <si>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</si>
  <si>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</si>
  <si>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</si>
  <si>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</si>
  <si>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 xml:space="preserve">Прочие подконтрольные расходы 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</si>
  <si>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</si>
  <si>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</si>
  <si>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</si>
  <si>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</si>
  <si>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</si>
  <si>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****</t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</si>
  <si>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</si>
  <si>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</si>
  <si>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</si>
  <si>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</si>
  <si>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</si>
  <si>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</si>
  <si>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</si>
  <si>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</si>
  <si>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1.1.3.3.5</t>
  </si>
  <si>
    <t>Управленческие расходы</t>
  </si>
  <si>
    <t>1.1.3.3.6</t>
  </si>
  <si>
    <t>Прочие услуги сторонних организаций</t>
  </si>
  <si>
    <t>1.1.3.4</t>
  </si>
  <si>
    <t>Расходы на командировки и представительские</t>
  </si>
  <si>
    <t>1.1.3.5</t>
  </si>
  <si>
    <t>Расходы на подготовку кадров</t>
  </si>
  <si>
    <t>1.1.3.6</t>
  </si>
  <si>
    <t>Расходы на обеспечение нормальных условий труда и мер по технике безопасности</t>
  </si>
  <si>
    <t>1.1.3.7</t>
  </si>
  <si>
    <t>Расходы на страхование</t>
  </si>
  <si>
    <t>1.1.3.8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</si>
  <si>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</si>
  <si>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</si>
  <si>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</si>
  <si>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</si>
  <si>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</si>
  <si>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</si>
  <si>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</si>
  <si>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</si>
  <si>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ПАО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</si>
  <si>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</si>
  <si>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</si>
  <si>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</si>
  <si>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</si>
  <si>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</si>
  <si>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</si>
  <si>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</si>
  <si>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</si>
  <si>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</si>
  <si>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</si>
  <si>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</si>
  <si>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</si>
  <si>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</si>
  <si>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</si>
  <si>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</si>
  <si>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</si>
  <si>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</si>
  <si>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</si>
  <si>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 xml:space="preserve"> В связи с формированием отчетных данных, величина выпадающих доходов может быть пересмотрена.</t>
  </si>
  <si>
    <t>1.2.10.1</t>
  </si>
  <si>
    <t>Справочно: "Количество льготных технологических присоединений"</t>
  </si>
  <si>
    <t>ед.</t>
  </si>
  <si>
    <t>По факту указано количество льготных ТП стоимостью 550 рублей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</si>
  <si>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</si>
  <si>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</si>
  <si>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</si>
  <si>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</si>
  <si>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1.2.12.1.</t>
  </si>
  <si>
    <t xml:space="preserve">резерв по сомнительным долгам (сальдо) </t>
  </si>
  <si>
    <t>1.2.12.2.</t>
  </si>
  <si>
    <t>резерв по судебным разбирательствам (сальдо)</t>
  </si>
  <si>
    <t>1.2.12.3.</t>
  </si>
  <si>
    <t>сальдо прочих налогов из прибыли</t>
  </si>
  <si>
    <t>1.2.12.4</t>
  </si>
  <si>
    <t>судебные издержки (госпошлина)</t>
  </si>
  <si>
    <t>1.2.12.5</t>
  </si>
  <si>
    <t>Сальдо прочих доходов и расходов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</si>
  <si>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</si>
  <si>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</si>
  <si>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 xml:space="preserve"> В связи с формированием отчетных данных, величина фактических корректировок может быть пересмотрена.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</si>
  <si>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</si>
  <si>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</si>
  <si>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</si>
  <si>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</si>
  <si>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</si>
  <si>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</si>
  <si>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</si>
  <si>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руб./МВт.ч.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</si>
  <si>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</si>
  <si>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</si>
  <si>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</si>
  <si>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</si>
  <si>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не установленно</t>
  </si>
  <si>
    <t>2</t>
  </si>
  <si>
    <t>Трансформаторная мощность подстанций, всего</t>
  </si>
  <si>
    <t>МВа</t>
  </si>
  <si>
    <t>не установлено</t>
  </si>
  <si>
    <t>2.n</t>
  </si>
  <si>
    <t>в том числе трансформаторная мощность подстанций на i уровне напряжения</t>
  </si>
  <si>
    <t>2.1.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</si>
  <si>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</si>
  <si>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</si>
  <si>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</si>
  <si>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</si>
  <si>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</si>
  <si>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</si>
  <si>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</si>
  <si>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</si>
  <si>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</si>
  <si>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</si>
  <si>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</si>
  <si>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 I</t>
  </si>
  <si>
    <t>3.3</t>
  </si>
  <si>
    <t>в том числе количество условных единиц по линиям электропередач на уровне напряжения СН II</t>
  </si>
  <si>
    <t>3.4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</si>
  <si>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</si>
  <si>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</si>
  <si>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</si>
  <si>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</si>
  <si>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</si>
  <si>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</si>
  <si>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</t>
  </si>
  <si>
    <t>4.3</t>
  </si>
  <si>
    <t>в том числе количество условных единиц по подстанциям на уровне напряжения СН II</t>
  </si>
  <si>
    <t>4.4</t>
  </si>
  <si>
    <t>в том числе количество условных единиц по подстанциям на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</si>
  <si>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</si>
  <si>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</si>
  <si>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</si>
  <si>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</si>
  <si>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</si>
  <si>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</si>
  <si>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 I</t>
  </si>
  <si>
    <t>5.3</t>
  </si>
  <si>
    <t>в том числе длина линий электропередач на уровне напряжения СН II</t>
  </si>
  <si>
    <t>5.4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</si>
  <si>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</si>
  <si>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</si>
  <si>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</si>
  <si>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</si>
  <si>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</si>
  <si>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</si>
  <si>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</si>
  <si>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</si>
  <si>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</si>
  <si>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</si>
  <si>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не установлен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</si>
  <si>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</si>
  <si>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</si>
  <si>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</si>
  <si>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</si>
  <si>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</si>
  <si>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</si>
  <si>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****** Указана общая сумма фактических процентов к уплате, включающая проценты по кредитам и займам, а также прочие процентные расходы</t>
  </si>
  <si>
    <t>******* Филиал ПАО "Россети Северный Кавказ"-"Дагэнерго " начал осуществлять операционную деятельность с 25.06.2020 года. В соответствии с  Пунктом 36 Правил государственного регулирования (ППРФ 1178). В случае перехода от одного лица к другому права собственности или иного предусмотренного законом права на объекты электроэнергетики до истечения срока, предусмотренного пунктом 7 настоящих Правил, при поставке товаров (оказании услуг) с использованием указанных объектов до начала очередного годового периода регулирования применяются регулируемые цены (тарифы), установленные для прежнего владельца таких объектов электроэнергетики. В этой связи параметры НВВ для филиала ПАО "Россети Северный Кавказ" -Дагэнерго на 2020 год не утверждались.</t>
  </si>
  <si>
    <t>филиал ПАО "Россети Северный Кавказ"-"Дагэнерго"</t>
  </si>
  <si>
    <t>2632082033</t>
  </si>
  <si>
    <t>072603002</t>
  </si>
  <si>
    <t>2020</t>
  </si>
  <si>
    <t>2024</t>
  </si>
  <si>
    <t>оао "Завод Стекловолокна"</t>
  </si>
  <si>
    <t>0561042479</t>
  </si>
  <si>
    <t>057101001</t>
  </si>
  <si>
    <t xml:space="preserve">                                  Директор                                                                                              П.М.Магомедов</t>
  </si>
  <si>
    <t xml:space="preserve">исп: </t>
  </si>
  <si>
    <t>Проведенные работы в связи с производственной необходимостью  по капитальному ремонту оборудования</t>
  </si>
  <si>
    <t>в связи с необходимостью обеспечения финансово-хозяйственной деятельности</t>
  </si>
  <si>
    <t>в связи с необходимостью отражения фактически начисленной амортизации при проведении сверки стоящего на балансе предприятия основных средств.</t>
  </si>
  <si>
    <t>В связи с фактически проведенными работами и отражением затрат необходимых длч финансово - хозяйственной деятельности.</t>
  </si>
  <si>
    <t>в  связи с производственной необходимостью</t>
  </si>
  <si>
    <t>В связи с фактически проведенными работами и отражением затрат необходимых для финансово - хозяйственной деятельности.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</si>
</sst>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" fontId="2" fillId="0" borderId="0" xfId="0" applyNumberFormat="1" applyFont="1"/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" fontId="5" fillId="3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0" fontId="5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 applyAlignment="1"/>
    <xf numFmtId="2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2" fillId="0" borderId="4" xfId="0" applyFont="1" applyBorder="1" applyAlignment="1"/>
    <xf numFmtId="0" fontId="0" fillId="0" borderId="4" xfId="0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9" xfId="0" applyNumberForma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2" fontId="0" fillId="0" borderId="9" xfId="0" applyNumberForma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2" fillId="0" borderId="1" xfId="0" applyFont="1" applyBorder="1" applyAlignment="1"/>
    <xf numFmtId="0" fontId="0" fillId="0" borderId="1" xfId="0" applyBorder="1" applyAlignment="1"/>
    <xf numFmtId="0" fontId="8" fillId="0" borderId="0" xfId="0" applyFont="1" applyAlignment="1">
      <alignment horizontal="left" wrapText="1" indent="3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inova-zsh/AppData/Local/Microsoft/Windows/INetCache/Content.Outlook/336UFE64/&#1054;&#1073;&#1086;&#1088;&#1086;&#1090;&#1085;&#1086;-&#1089;&#1072;&#1083;&#1100;&#1076;&#1086;&#1074;&#1072;&#1103;%20&#1074;&#1077;&#1076;&#1086;&#1084;&#1086;&#1089;&#1090;&#1100;%20&#1087;&#1086;%20&#1089;&#1095;&#1077;&#1090;&#1091;%2020%20&#1079;&#1072;%202021%20&#1075;.%20&#1060;&#1080;&#1083;&#1080;&#1072;&#1083;%20&#1055;&#1040;&#1054;%20&#1056;&#1086;&#1089;&#1089;&#1077;&#1090;&#1080;%20&#1057;&#1077;&#1074;&#1077;&#1088;&#1085;&#1099;&#1081;%20&#1050;&#1072;&#1074;&#1082;&#1072;&#1079;%20-%20&#1044;&#1072;&#1075;&#1101;&#1085;&#1077;&#1088;&#1075;&#1086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88;&#1080;&#1092;%2023%20&#1075;&#1086;&#1076;&#1072;%20(4)/&#1090;&#1072;&#1088;&#1080;&#1092;%2023%20&#1075;&#1086;&#1076;&#1072;%20(4)/&#1092;&#1072;&#1082;&#1090;%202021.12.%20&#1054;&#1058;&#1069;&#1055;%20&#1044;&#1072;&#1075;&#1069;&#1085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4">
          <cell r="E154">
            <v>5704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ГЭ"/>
      <sheetName val="Лист1"/>
      <sheetName val="Лист2"/>
      <sheetName val="Лист3"/>
    </sheetNames>
    <sheetDataSet>
      <sheetData sheetId="0" refreshError="1">
        <row r="41">
          <cell r="EH41">
            <v>1178670.0027699999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11" workbookViewId="0">
      <selection activeCell="A11" sqref="A1:XFD1048576"/>
    </sheetView>
  </sheetViews>
  <sheetFormatPr defaultColWidth="0.85546875" defaultRowHeight="15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9.140625" style="2" customWidth="1"/>
    <col min="73" max="73" width="13" style="2" customWidth="1"/>
    <col min="74" max="89" width="0.85546875" style="2"/>
    <col min="90" max="90" width="8.28515625" style="2" customWidth="1"/>
    <col min="91" max="91" width="10.28515625" style="2" customWidth="1"/>
    <col min="92" max="99" width="0.85546875" style="2"/>
    <col min="100" max="100" width="4" style="2" bestFit="1" customWidth="1"/>
    <col min="101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0</v>
      </c>
    </row>
    <row r="2" spans="1:90" s="1" customFormat="1" ht="12" customHeight="1" x14ac:dyDescent="0.2">
      <c r="BO2" s="1" t="s">
        <v>1</v>
      </c>
    </row>
    <row r="3" spans="1:90" s="1" customFormat="1" ht="12" customHeight="1" x14ac:dyDescent="0.2">
      <c r="BO3" s="1" t="s">
        <v>2</v>
      </c>
    </row>
    <row r="4" spans="1:90" ht="21" customHeight="1" x14ac:dyDescent="0.25"/>
    <row r="5" spans="1:90" s="3" customFormat="1" ht="14.25" customHeight="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</row>
    <row r="6" spans="1:90" s="3" customFormat="1" ht="14.25" customHeight="1" x14ac:dyDescent="0.25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</row>
    <row r="7" spans="1:90" s="3" customFormat="1" ht="14.25" customHeight="1" x14ac:dyDescent="0.25">
      <c r="A7" s="101" t="s">
        <v>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</row>
    <row r="8" spans="1:90" s="3" customFormat="1" ht="14.25" customHeight="1" x14ac:dyDescent="0.25">
      <c r="A8" s="101" t="s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</row>
    <row r="9" spans="1:90" ht="21" customHeight="1" x14ac:dyDescent="0.25"/>
    <row r="10" spans="1:90" x14ac:dyDescent="0.25">
      <c r="C10" s="4" t="s">
        <v>7</v>
      </c>
      <c r="D10" s="4"/>
      <c r="AG10" s="102" t="s">
        <v>199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</row>
    <row r="11" spans="1:90" x14ac:dyDescent="0.25">
      <c r="C11" s="4" t="s">
        <v>8</v>
      </c>
      <c r="D11" s="4"/>
      <c r="J11" s="117" t="s">
        <v>200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25"/>
    </row>
    <row r="12" spans="1:90" x14ac:dyDescent="0.25">
      <c r="C12" s="4" t="s">
        <v>9</v>
      </c>
      <c r="D12" s="4"/>
      <c r="J12" s="117" t="s">
        <v>201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</row>
    <row r="13" spans="1:90" x14ac:dyDescent="0.25">
      <c r="C13" s="4" t="s">
        <v>10</v>
      </c>
      <c r="D13" s="4"/>
      <c r="AQ13" s="103" t="s">
        <v>197</v>
      </c>
      <c r="AR13" s="103"/>
      <c r="AS13" s="103"/>
      <c r="AT13" s="103"/>
      <c r="AU13" s="103"/>
      <c r="AV13" s="103"/>
      <c r="AW13" s="103"/>
      <c r="AX13" s="103"/>
      <c r="AY13" s="104" t="s">
        <v>11</v>
      </c>
      <c r="AZ13" s="104"/>
      <c r="BA13" s="103" t="s">
        <v>198</v>
      </c>
      <c r="BB13" s="103"/>
      <c r="BC13" s="103"/>
      <c r="BD13" s="103"/>
      <c r="BE13" s="103"/>
      <c r="BF13" s="103"/>
      <c r="BG13" s="103"/>
      <c r="BH13" s="103"/>
      <c r="BI13" s="2" t="s">
        <v>12</v>
      </c>
      <c r="BT13" s="7"/>
      <c r="BU13" s="7"/>
    </row>
    <row r="14" spans="1:90" x14ac:dyDescent="0.25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</row>
    <row r="15" spans="1:90" s="8" customFormat="1" ht="13.5" x14ac:dyDescent="0.2">
      <c r="A15" s="105" t="s">
        <v>13</v>
      </c>
      <c r="B15" s="106"/>
      <c r="C15" s="106"/>
      <c r="D15" s="106"/>
      <c r="E15" s="106"/>
      <c r="F15" s="106"/>
      <c r="G15" s="106"/>
      <c r="H15" s="106"/>
      <c r="I15" s="107"/>
      <c r="J15" s="111" t="s">
        <v>14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7"/>
      <c r="BI15" s="105" t="s">
        <v>15</v>
      </c>
      <c r="BJ15" s="106"/>
      <c r="BK15" s="106"/>
      <c r="BL15" s="106"/>
      <c r="BM15" s="106"/>
      <c r="BN15" s="106"/>
      <c r="BO15" s="106"/>
      <c r="BP15" s="106"/>
      <c r="BQ15" s="106"/>
      <c r="BR15" s="106"/>
      <c r="BS15" s="107"/>
      <c r="BT15" s="35" t="s">
        <v>16</v>
      </c>
      <c r="BU15" s="36"/>
      <c r="BV15" s="105" t="s">
        <v>17</v>
      </c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3"/>
    </row>
    <row r="16" spans="1:90" s="8" customFormat="1" ht="13.5" x14ac:dyDescent="0.2">
      <c r="A16" s="108"/>
      <c r="B16" s="109"/>
      <c r="C16" s="109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10"/>
      <c r="BI16" s="108"/>
      <c r="BJ16" s="109"/>
      <c r="BK16" s="109"/>
      <c r="BL16" s="109"/>
      <c r="BM16" s="109"/>
      <c r="BN16" s="109"/>
      <c r="BO16" s="109"/>
      <c r="BP16" s="109"/>
      <c r="BQ16" s="109"/>
      <c r="BR16" s="109"/>
      <c r="BS16" s="110"/>
      <c r="BT16" s="9" t="s">
        <v>18</v>
      </c>
      <c r="BU16" s="9" t="s">
        <v>19</v>
      </c>
      <c r="BV16" s="114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6"/>
    </row>
    <row r="17" spans="1:91" s="8" customFormat="1" ht="15" customHeight="1" x14ac:dyDescent="0.2">
      <c r="A17" s="38" t="s">
        <v>20</v>
      </c>
      <c r="B17" s="39"/>
      <c r="C17" s="39"/>
      <c r="D17" s="39"/>
      <c r="E17" s="39"/>
      <c r="F17" s="39"/>
      <c r="G17" s="39"/>
      <c r="H17" s="39"/>
      <c r="I17" s="40"/>
      <c r="J17" s="9"/>
      <c r="K17" s="41" t="s">
        <v>21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10"/>
      <c r="BI17" s="35" t="s">
        <v>22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9" t="s">
        <v>22</v>
      </c>
      <c r="BU17" s="9" t="s">
        <v>22</v>
      </c>
      <c r="BV17" s="42" t="s">
        <v>22</v>
      </c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/>
    </row>
    <row r="18" spans="1:91" s="8" customFormat="1" ht="65.25" customHeight="1" x14ac:dyDescent="0.2">
      <c r="A18" s="38" t="s">
        <v>23</v>
      </c>
      <c r="B18" s="39"/>
      <c r="C18" s="39"/>
      <c r="D18" s="39"/>
      <c r="E18" s="39"/>
      <c r="F18" s="39"/>
      <c r="G18" s="39"/>
      <c r="H18" s="39"/>
      <c r="I18" s="40"/>
      <c r="J18" s="9"/>
      <c r="K18" s="41" t="s">
        <v>24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10"/>
      <c r="BI18" s="35" t="s">
        <v>25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11">
        <f>BT19+BT44+BT63</f>
        <v>998.50999999999976</v>
      </c>
      <c r="BU18" s="11">
        <f>BU19+BU44</f>
        <v>9663.69</v>
      </c>
      <c r="BV18" s="100" t="s">
        <v>207</v>
      </c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</row>
    <row r="19" spans="1:91" s="8" customFormat="1" ht="24.75" customHeight="1" x14ac:dyDescent="0.2">
      <c r="A19" s="38" t="s">
        <v>27</v>
      </c>
      <c r="B19" s="39"/>
      <c r="C19" s="39"/>
      <c r="D19" s="39"/>
      <c r="E19" s="39"/>
      <c r="F19" s="39"/>
      <c r="G19" s="39"/>
      <c r="H19" s="39"/>
      <c r="I19" s="40"/>
      <c r="J19" s="9"/>
      <c r="K19" s="41" t="s">
        <v>28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10"/>
      <c r="BI19" s="35" t="s">
        <v>25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7"/>
      <c r="BT19" s="13">
        <f>BT20+BT25+BT27+BT37+BT39</f>
        <v>3286.35</v>
      </c>
      <c r="BU19" s="13">
        <f>BU20+BU25+BU27+BU42+BU43</f>
        <v>8305.5</v>
      </c>
      <c r="BV19" s="77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9"/>
    </row>
    <row r="20" spans="1:91" s="8" customFormat="1" ht="13.9" customHeight="1" x14ac:dyDescent="0.2">
      <c r="A20" s="38" t="s">
        <v>29</v>
      </c>
      <c r="B20" s="39"/>
      <c r="C20" s="39"/>
      <c r="D20" s="39"/>
      <c r="E20" s="39"/>
      <c r="F20" s="39"/>
      <c r="G20" s="39"/>
      <c r="H20" s="39"/>
      <c r="I20" s="40"/>
      <c r="J20" s="9"/>
      <c r="K20" s="41" t="s">
        <v>30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10"/>
      <c r="BI20" s="35" t="s">
        <v>25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12">
        <f>BT21+BT22+BT23</f>
        <v>1184.93</v>
      </c>
      <c r="BU20" s="12">
        <f>BU21+BU22+BU23</f>
        <v>6169.66</v>
      </c>
      <c r="BV20" s="94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6"/>
      <c r="CM20" s="14"/>
    </row>
    <row r="21" spans="1:91" s="8" customFormat="1" ht="30" customHeight="1" x14ac:dyDescent="0.2">
      <c r="A21" s="38" t="s">
        <v>31</v>
      </c>
      <c r="B21" s="39"/>
      <c r="C21" s="39"/>
      <c r="D21" s="39"/>
      <c r="E21" s="39"/>
      <c r="F21" s="39"/>
      <c r="G21" s="39"/>
      <c r="H21" s="39"/>
      <c r="I21" s="40"/>
      <c r="J21" s="9"/>
      <c r="K21" s="41" t="s">
        <v>32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10"/>
      <c r="BI21" s="35" t="s">
        <v>25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12">
        <v>1184.93</v>
      </c>
      <c r="BU21" s="12">
        <v>1178.78</v>
      </c>
      <c r="BV21" s="94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6"/>
    </row>
    <row r="22" spans="1:91" s="8" customFormat="1" ht="15" customHeight="1" x14ac:dyDescent="0.2">
      <c r="A22" s="38" t="s">
        <v>33</v>
      </c>
      <c r="B22" s="39"/>
      <c r="C22" s="39"/>
      <c r="D22" s="39"/>
      <c r="E22" s="39"/>
      <c r="F22" s="39"/>
      <c r="G22" s="39"/>
      <c r="H22" s="39"/>
      <c r="I22" s="40"/>
      <c r="J22" s="9"/>
      <c r="K22" s="41" t="s">
        <v>34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10"/>
      <c r="BI22" s="35" t="s">
        <v>25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12"/>
      <c r="BU22" s="12"/>
      <c r="BV22" s="94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6"/>
      <c r="CM22" s="14"/>
    </row>
    <row r="23" spans="1:91" s="8" customFormat="1" ht="93" customHeight="1" x14ac:dyDescent="0.2">
      <c r="A23" s="38" t="s">
        <v>35</v>
      </c>
      <c r="B23" s="39"/>
      <c r="C23" s="39"/>
      <c r="D23" s="39"/>
      <c r="E23" s="39"/>
      <c r="F23" s="39"/>
      <c r="G23" s="39"/>
      <c r="H23" s="39"/>
      <c r="I23" s="40"/>
      <c r="J23" s="9"/>
      <c r="K23" s="41" t="s">
        <v>36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10"/>
      <c r="BI23" s="35" t="s">
        <v>25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12">
        <v>0</v>
      </c>
      <c r="BU23" s="12">
        <v>4990.88</v>
      </c>
      <c r="BV23" s="94" t="s">
        <v>204</v>
      </c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6"/>
    </row>
    <row r="24" spans="1:91" s="8" customFormat="1" ht="0.75" hidden="1" customHeight="1" x14ac:dyDescent="0.2">
      <c r="A24" s="38" t="s">
        <v>37</v>
      </c>
      <c r="B24" s="39"/>
      <c r="C24" s="39"/>
      <c r="D24" s="39"/>
      <c r="E24" s="39"/>
      <c r="F24" s="39"/>
      <c r="G24" s="39"/>
      <c r="H24" s="39"/>
      <c r="I24" s="40"/>
      <c r="J24" s="9"/>
      <c r="K24" s="41" t="s">
        <v>34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10"/>
      <c r="BI24" s="35" t="s">
        <v>25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12"/>
      <c r="BU24" s="12"/>
      <c r="BV24" s="94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6"/>
    </row>
    <row r="25" spans="1:91" s="8" customFormat="1" ht="22.5" customHeight="1" x14ac:dyDescent="0.2">
      <c r="A25" s="38" t="s">
        <v>38</v>
      </c>
      <c r="B25" s="39"/>
      <c r="C25" s="39"/>
      <c r="D25" s="39"/>
      <c r="E25" s="39"/>
      <c r="F25" s="39"/>
      <c r="G25" s="39"/>
      <c r="H25" s="39"/>
      <c r="I25" s="40"/>
      <c r="J25" s="9"/>
      <c r="K25" s="41" t="s">
        <v>39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10"/>
      <c r="BI25" s="35" t="s">
        <v>25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12">
        <v>2003.57</v>
      </c>
      <c r="BU25" s="12">
        <v>2049.6</v>
      </c>
      <c r="BV25" s="94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6"/>
    </row>
    <row r="26" spans="1:91" s="8" customFormat="1" ht="25.9" customHeight="1" x14ac:dyDescent="0.2">
      <c r="A26" s="38" t="s">
        <v>40</v>
      </c>
      <c r="B26" s="39"/>
      <c r="C26" s="39"/>
      <c r="D26" s="39"/>
      <c r="E26" s="39"/>
      <c r="F26" s="39"/>
      <c r="G26" s="39"/>
      <c r="H26" s="39"/>
      <c r="I26" s="40"/>
      <c r="J26" s="9"/>
      <c r="K26" s="41" t="s">
        <v>34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10"/>
      <c r="BI26" s="35" t="s">
        <v>25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12"/>
      <c r="BU26" s="11"/>
      <c r="BV26" s="94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6"/>
    </row>
    <row r="27" spans="1:91" s="8" customFormat="1" ht="72.75" customHeight="1" x14ac:dyDescent="0.2">
      <c r="A27" s="38" t="s">
        <v>41</v>
      </c>
      <c r="B27" s="39"/>
      <c r="C27" s="39"/>
      <c r="D27" s="39"/>
      <c r="E27" s="39"/>
      <c r="F27" s="39"/>
      <c r="G27" s="39"/>
      <c r="H27" s="39"/>
      <c r="I27" s="40"/>
      <c r="J27" s="9"/>
      <c r="K27" s="41" t="s">
        <v>42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10"/>
      <c r="BI27" s="35" t="s">
        <v>25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12">
        <f>BT28+BT29+BT30</f>
        <v>26.56</v>
      </c>
      <c r="BU27" s="12">
        <f>BU30+BU39+BU41</f>
        <v>86.240000000000009</v>
      </c>
      <c r="BV27" s="94" t="s">
        <v>205</v>
      </c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6"/>
    </row>
    <row r="28" spans="1:91" s="8" customFormat="1" ht="30" customHeight="1" x14ac:dyDescent="0.2">
      <c r="A28" s="38" t="s">
        <v>43</v>
      </c>
      <c r="B28" s="39"/>
      <c r="C28" s="39"/>
      <c r="D28" s="39"/>
      <c r="E28" s="39"/>
      <c r="F28" s="39"/>
      <c r="G28" s="39"/>
      <c r="H28" s="39"/>
      <c r="I28" s="40"/>
      <c r="J28" s="9"/>
      <c r="K28" s="41" t="s">
        <v>44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10"/>
      <c r="BI28" s="35" t="s">
        <v>25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12"/>
      <c r="BU28" s="12"/>
      <c r="BV28" s="94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6"/>
    </row>
    <row r="29" spans="1:91" s="8" customFormat="1" ht="27.6" customHeight="1" x14ac:dyDescent="0.2">
      <c r="A29" s="38" t="s">
        <v>45</v>
      </c>
      <c r="B29" s="39"/>
      <c r="C29" s="39"/>
      <c r="D29" s="39"/>
      <c r="E29" s="39"/>
      <c r="F29" s="39"/>
      <c r="G29" s="39"/>
      <c r="H29" s="39"/>
      <c r="I29" s="40"/>
      <c r="J29" s="9"/>
      <c r="K29" s="41" t="s">
        <v>46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10"/>
      <c r="BI29" s="35" t="s">
        <v>25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12"/>
      <c r="BU29" s="12"/>
      <c r="BV29" s="94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6"/>
    </row>
    <row r="30" spans="1:91" s="8" customFormat="1" ht="30" customHeight="1" x14ac:dyDescent="0.2">
      <c r="A30" s="38" t="s">
        <v>47</v>
      </c>
      <c r="B30" s="39"/>
      <c r="C30" s="39"/>
      <c r="D30" s="39"/>
      <c r="E30" s="39"/>
      <c r="F30" s="39"/>
      <c r="G30" s="39"/>
      <c r="H30" s="39"/>
      <c r="I30" s="40"/>
      <c r="J30" s="9"/>
      <c r="K30" s="41" t="s">
        <v>48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10"/>
      <c r="BI30" s="35" t="s">
        <v>25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12">
        <f>BT31+BT32+BT33+BT34+BT35+BT36</f>
        <v>26.56</v>
      </c>
      <c r="BU30" s="12">
        <f>BU31+BU32+BU33+BU34+BU35+BU36</f>
        <v>70.2</v>
      </c>
      <c r="BV30" s="94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6"/>
    </row>
    <row r="31" spans="1:91" s="8" customFormat="1" ht="65.25" customHeight="1" x14ac:dyDescent="0.2">
      <c r="A31" s="97" t="s">
        <v>49</v>
      </c>
      <c r="B31" s="98"/>
      <c r="C31" s="98"/>
      <c r="D31" s="98"/>
      <c r="E31" s="98"/>
      <c r="F31" s="98"/>
      <c r="G31" s="98"/>
      <c r="H31" s="98"/>
      <c r="I31" s="99"/>
      <c r="J31" s="15"/>
      <c r="K31" s="83" t="s">
        <v>50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16"/>
      <c r="BI31" s="84" t="s">
        <v>25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6"/>
      <c r="BT31" s="12">
        <v>26.56</v>
      </c>
      <c r="BU31" s="12">
        <v>45.2</v>
      </c>
      <c r="BV31" s="94" t="s">
        <v>205</v>
      </c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6"/>
    </row>
    <row r="32" spans="1:91" s="8" customFormat="1" ht="30" customHeight="1" x14ac:dyDescent="0.2">
      <c r="A32" s="97" t="s">
        <v>51</v>
      </c>
      <c r="B32" s="98"/>
      <c r="C32" s="98"/>
      <c r="D32" s="98"/>
      <c r="E32" s="98"/>
      <c r="F32" s="98"/>
      <c r="G32" s="98"/>
      <c r="H32" s="98"/>
      <c r="I32" s="99"/>
      <c r="J32" s="15"/>
      <c r="K32" s="83" t="s">
        <v>52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6"/>
      <c r="BI32" s="84" t="s">
        <v>25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12"/>
      <c r="BU32" s="12"/>
      <c r="BV32" s="94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6"/>
    </row>
    <row r="33" spans="1:90" s="8" customFormat="1" ht="30" customHeight="1" x14ac:dyDescent="0.2">
      <c r="A33" s="97" t="s">
        <v>53</v>
      </c>
      <c r="B33" s="98"/>
      <c r="C33" s="98"/>
      <c r="D33" s="98"/>
      <c r="E33" s="98"/>
      <c r="F33" s="98"/>
      <c r="G33" s="98"/>
      <c r="H33" s="98"/>
      <c r="I33" s="99"/>
      <c r="J33" s="15"/>
      <c r="K33" s="83" t="s">
        <v>54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6"/>
      <c r="BI33" s="84" t="s">
        <v>25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6"/>
      <c r="BT33" s="12"/>
      <c r="BU33" s="12"/>
      <c r="BV33" s="94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6"/>
    </row>
    <row r="34" spans="1:90" s="8" customFormat="1" ht="30" customHeight="1" x14ac:dyDescent="0.2">
      <c r="A34" s="97" t="s">
        <v>55</v>
      </c>
      <c r="B34" s="98"/>
      <c r="C34" s="98"/>
      <c r="D34" s="98"/>
      <c r="E34" s="98"/>
      <c r="F34" s="98"/>
      <c r="G34" s="98"/>
      <c r="H34" s="98"/>
      <c r="I34" s="99"/>
      <c r="J34" s="15"/>
      <c r="K34" s="83" t="s">
        <v>56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16"/>
      <c r="BI34" s="84" t="s">
        <v>25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6"/>
      <c r="BT34" s="12">
        <v>0</v>
      </c>
      <c r="BU34" s="12">
        <v>25</v>
      </c>
      <c r="BV34" s="94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</row>
    <row r="35" spans="1:90" s="8" customFormat="1" ht="54" customHeight="1" x14ac:dyDescent="0.2">
      <c r="A35" s="97" t="s">
        <v>57</v>
      </c>
      <c r="B35" s="98"/>
      <c r="C35" s="98"/>
      <c r="D35" s="98"/>
      <c r="E35" s="98"/>
      <c r="F35" s="98"/>
      <c r="G35" s="98"/>
      <c r="H35" s="98"/>
      <c r="I35" s="99"/>
      <c r="J35" s="15"/>
      <c r="K35" s="83" t="s">
        <v>58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16"/>
      <c r="BI35" s="84" t="s">
        <v>25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6"/>
      <c r="BT35" s="12"/>
      <c r="BU35" s="12"/>
      <c r="BV35" s="94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6"/>
    </row>
    <row r="36" spans="1:90" s="8" customFormat="1" ht="33" customHeight="1" x14ac:dyDescent="0.2">
      <c r="A36" s="97" t="s">
        <v>59</v>
      </c>
      <c r="B36" s="98"/>
      <c r="C36" s="98"/>
      <c r="D36" s="98"/>
      <c r="E36" s="98"/>
      <c r="F36" s="98"/>
      <c r="G36" s="98"/>
      <c r="H36" s="98"/>
      <c r="I36" s="99"/>
      <c r="J36" s="15"/>
      <c r="K36" s="83" t="s">
        <v>60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16"/>
      <c r="BI36" s="84" t="s">
        <v>25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6"/>
      <c r="BT36" s="12">
        <v>0</v>
      </c>
      <c r="BU36" s="12"/>
      <c r="BV36" s="94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6"/>
    </row>
    <row r="37" spans="1:90" s="8" customFormat="1" ht="27.6" customHeight="1" x14ac:dyDescent="0.2">
      <c r="A37" s="97" t="s">
        <v>61</v>
      </c>
      <c r="B37" s="98"/>
      <c r="C37" s="98"/>
      <c r="D37" s="98"/>
      <c r="E37" s="98"/>
      <c r="F37" s="98"/>
      <c r="G37" s="98"/>
      <c r="H37" s="98"/>
      <c r="I37" s="99"/>
      <c r="J37" s="15"/>
      <c r="K37" s="83" t="s">
        <v>62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16"/>
      <c r="BI37" s="84" t="s">
        <v>25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12">
        <v>62.96</v>
      </c>
      <c r="BU37" s="12"/>
      <c r="BV37" s="94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</row>
    <row r="38" spans="1:90" s="8" customFormat="1" ht="27.75" customHeight="1" x14ac:dyDescent="0.2">
      <c r="A38" s="97" t="s">
        <v>63</v>
      </c>
      <c r="B38" s="98"/>
      <c r="C38" s="98"/>
      <c r="D38" s="98"/>
      <c r="E38" s="98"/>
      <c r="F38" s="98"/>
      <c r="G38" s="98"/>
      <c r="H38" s="98"/>
      <c r="I38" s="99"/>
      <c r="J38" s="15"/>
      <c r="K38" s="83" t="s">
        <v>64</v>
      </c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16"/>
      <c r="BI38" s="84" t="s">
        <v>25</v>
      </c>
      <c r="BJ38" s="85"/>
      <c r="BK38" s="85"/>
      <c r="BL38" s="85"/>
      <c r="BM38" s="85"/>
      <c r="BN38" s="85"/>
      <c r="BO38" s="85"/>
      <c r="BP38" s="85"/>
      <c r="BQ38" s="85"/>
      <c r="BR38" s="85"/>
      <c r="BS38" s="86"/>
      <c r="BT38" s="12">
        <v>0</v>
      </c>
      <c r="BU38" s="12"/>
      <c r="BV38" s="94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6"/>
    </row>
    <row r="39" spans="1:90" s="8" customFormat="1" ht="30" customHeight="1" x14ac:dyDescent="0.2">
      <c r="A39" s="97" t="s">
        <v>65</v>
      </c>
      <c r="B39" s="98"/>
      <c r="C39" s="98"/>
      <c r="D39" s="98"/>
      <c r="E39" s="98"/>
      <c r="F39" s="98"/>
      <c r="G39" s="98"/>
      <c r="H39" s="98"/>
      <c r="I39" s="99"/>
      <c r="J39" s="15"/>
      <c r="K39" s="83" t="s">
        <v>66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16"/>
      <c r="BI39" s="84" t="s">
        <v>25</v>
      </c>
      <c r="BJ39" s="85"/>
      <c r="BK39" s="85"/>
      <c r="BL39" s="85"/>
      <c r="BM39" s="85"/>
      <c r="BN39" s="85"/>
      <c r="BO39" s="85"/>
      <c r="BP39" s="85"/>
      <c r="BQ39" s="85"/>
      <c r="BR39" s="85"/>
      <c r="BS39" s="86"/>
      <c r="BT39" s="12">
        <v>8.33</v>
      </c>
      <c r="BU39" s="12">
        <v>13.81</v>
      </c>
      <c r="BV39" s="94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6"/>
    </row>
    <row r="40" spans="1:90" s="8" customFormat="1" ht="28.5" customHeight="1" x14ac:dyDescent="0.2">
      <c r="A40" s="97" t="s">
        <v>67</v>
      </c>
      <c r="B40" s="98"/>
      <c r="C40" s="98"/>
      <c r="D40" s="98"/>
      <c r="E40" s="98"/>
      <c r="F40" s="98"/>
      <c r="G40" s="98"/>
      <c r="H40" s="98"/>
      <c r="I40" s="99"/>
      <c r="J40" s="15"/>
      <c r="K40" s="83" t="s">
        <v>68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16"/>
      <c r="BI40" s="84" t="s">
        <v>25</v>
      </c>
      <c r="BJ40" s="85"/>
      <c r="BK40" s="85"/>
      <c r="BL40" s="85"/>
      <c r="BM40" s="85"/>
      <c r="BN40" s="85"/>
      <c r="BO40" s="85"/>
      <c r="BP40" s="85"/>
      <c r="BQ40" s="85"/>
      <c r="BR40" s="85"/>
      <c r="BS40" s="86"/>
      <c r="BT40" s="12">
        <v>0</v>
      </c>
      <c r="BU40" s="12"/>
      <c r="BV40" s="94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6"/>
    </row>
    <row r="41" spans="1:90" s="8" customFormat="1" ht="30" customHeight="1" x14ac:dyDescent="0.2">
      <c r="A41" s="97" t="s">
        <v>69</v>
      </c>
      <c r="B41" s="98"/>
      <c r="C41" s="98"/>
      <c r="D41" s="98"/>
      <c r="E41" s="98"/>
      <c r="F41" s="98"/>
      <c r="G41" s="98"/>
      <c r="H41" s="98"/>
      <c r="I41" s="99"/>
      <c r="J41" s="15"/>
      <c r="K41" s="83" t="s">
        <v>70</v>
      </c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16"/>
      <c r="BI41" s="84" t="s">
        <v>25</v>
      </c>
      <c r="BJ41" s="85"/>
      <c r="BK41" s="85"/>
      <c r="BL41" s="85"/>
      <c r="BM41" s="85"/>
      <c r="BN41" s="85"/>
      <c r="BO41" s="85"/>
      <c r="BP41" s="85"/>
      <c r="BQ41" s="85"/>
      <c r="BR41" s="85"/>
      <c r="BS41" s="86"/>
      <c r="BT41" s="12"/>
      <c r="BU41" s="12">
        <v>2.23</v>
      </c>
      <c r="BV41" s="94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6"/>
    </row>
    <row r="42" spans="1:90" s="8" customFormat="1" ht="58.9" customHeight="1" x14ac:dyDescent="0.2">
      <c r="A42" s="38" t="s">
        <v>71</v>
      </c>
      <c r="B42" s="39"/>
      <c r="C42" s="39"/>
      <c r="D42" s="39"/>
      <c r="E42" s="39"/>
      <c r="F42" s="39"/>
      <c r="G42" s="39"/>
      <c r="H42" s="39"/>
      <c r="I42" s="40"/>
      <c r="J42" s="9"/>
      <c r="K42" s="41" t="s">
        <v>72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10"/>
      <c r="BI42" s="35" t="s">
        <v>25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12"/>
      <c r="BU42" s="12"/>
      <c r="BV42" s="94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</row>
    <row r="43" spans="1:90" s="8" customFormat="1" ht="33.75" customHeight="1" x14ac:dyDescent="0.2">
      <c r="A43" s="38" t="s">
        <v>73</v>
      </c>
      <c r="B43" s="39"/>
      <c r="C43" s="39"/>
      <c r="D43" s="39"/>
      <c r="E43" s="39"/>
      <c r="F43" s="39"/>
      <c r="G43" s="39"/>
      <c r="H43" s="39"/>
      <c r="I43" s="40"/>
      <c r="J43" s="9"/>
      <c r="K43" s="41" t="s">
        <v>74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10"/>
      <c r="BI43" s="35" t="s">
        <v>25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12"/>
      <c r="BU43" s="12"/>
      <c r="BV43" s="94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6"/>
    </row>
    <row r="44" spans="1:90" s="8" customFormat="1" ht="30" customHeight="1" x14ac:dyDescent="0.2">
      <c r="A44" s="38" t="s">
        <v>75</v>
      </c>
      <c r="B44" s="39"/>
      <c r="C44" s="39"/>
      <c r="D44" s="39"/>
      <c r="E44" s="39"/>
      <c r="F44" s="39"/>
      <c r="G44" s="39"/>
      <c r="H44" s="39"/>
      <c r="I44" s="40"/>
      <c r="J44" s="9"/>
      <c r="K44" s="41" t="s">
        <v>76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10"/>
      <c r="BI44" s="35" t="s">
        <v>25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12">
        <f>BT48+BT50+BT52+BT53+BT54</f>
        <v>926.33999999999992</v>
      </c>
      <c r="BU44" s="12">
        <v>1358.19</v>
      </c>
      <c r="BV44" s="93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2"/>
    </row>
    <row r="45" spans="1:90" s="8" customFormat="1" ht="28.5" customHeight="1" x14ac:dyDescent="0.2">
      <c r="A45" s="38" t="s">
        <v>77</v>
      </c>
      <c r="B45" s="39"/>
      <c r="C45" s="39"/>
      <c r="D45" s="39"/>
      <c r="E45" s="39"/>
      <c r="F45" s="39"/>
      <c r="G45" s="39"/>
      <c r="H45" s="39"/>
      <c r="I45" s="40"/>
      <c r="J45" s="9"/>
      <c r="K45" s="41" t="s">
        <v>78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10"/>
      <c r="BI45" s="35" t="s">
        <v>25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12"/>
      <c r="BU45" s="12"/>
      <c r="BV45" s="77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9"/>
    </row>
    <row r="46" spans="1:90" s="8" customFormat="1" ht="45" customHeight="1" x14ac:dyDescent="0.2">
      <c r="A46" s="38" t="s">
        <v>79</v>
      </c>
      <c r="B46" s="39"/>
      <c r="C46" s="39"/>
      <c r="D46" s="39"/>
      <c r="E46" s="39"/>
      <c r="F46" s="39"/>
      <c r="G46" s="39"/>
      <c r="H46" s="39"/>
      <c r="I46" s="40"/>
      <c r="J46" s="9"/>
      <c r="K46" s="41" t="s">
        <v>80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10"/>
      <c r="BI46" s="35" t="s">
        <v>25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12"/>
      <c r="BU46" s="12"/>
      <c r="BV46" s="90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2"/>
    </row>
    <row r="47" spans="1:90" s="8" customFormat="1" ht="27.75" customHeight="1" x14ac:dyDescent="0.2">
      <c r="A47" s="38" t="s">
        <v>81</v>
      </c>
      <c r="B47" s="39"/>
      <c r="C47" s="39"/>
      <c r="D47" s="39"/>
      <c r="E47" s="39"/>
      <c r="F47" s="39"/>
      <c r="G47" s="39"/>
      <c r="H47" s="39"/>
      <c r="I47" s="40"/>
      <c r="J47" s="9"/>
      <c r="K47" s="41" t="s">
        <v>82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10"/>
      <c r="BI47" s="35" t="s">
        <v>25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12"/>
      <c r="BU47" s="12"/>
      <c r="BV47" s="87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9"/>
    </row>
    <row r="48" spans="1:90" s="8" customFormat="1" ht="26.25" customHeight="1" x14ac:dyDescent="0.2">
      <c r="A48" s="38" t="s">
        <v>83</v>
      </c>
      <c r="B48" s="39"/>
      <c r="C48" s="39"/>
      <c r="D48" s="39"/>
      <c r="E48" s="39"/>
      <c r="F48" s="39"/>
      <c r="G48" s="39"/>
      <c r="H48" s="39"/>
      <c r="I48" s="40"/>
      <c r="J48" s="9"/>
      <c r="K48" s="41" t="s">
        <v>84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10"/>
      <c r="BI48" s="35" t="s">
        <v>25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12">
        <v>612.77</v>
      </c>
      <c r="BU48" s="12">
        <v>623.08000000000004</v>
      </c>
      <c r="BV48" s="77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9"/>
    </row>
    <row r="49" spans="1:90" s="8" customFormat="1" ht="45.75" customHeight="1" x14ac:dyDescent="0.2">
      <c r="A49" s="38" t="s">
        <v>85</v>
      </c>
      <c r="B49" s="39"/>
      <c r="C49" s="39"/>
      <c r="D49" s="39"/>
      <c r="E49" s="39"/>
      <c r="F49" s="39"/>
      <c r="G49" s="39"/>
      <c r="H49" s="39"/>
      <c r="I49" s="40"/>
      <c r="J49" s="9"/>
      <c r="K49" s="41" t="s">
        <v>86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10"/>
      <c r="BI49" s="35" t="s">
        <v>25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12"/>
      <c r="BU49" s="12"/>
      <c r="BV49" s="87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9"/>
    </row>
    <row r="50" spans="1:90" s="8" customFormat="1" ht="126" customHeight="1" x14ac:dyDescent="0.2">
      <c r="A50" s="38" t="s">
        <v>87</v>
      </c>
      <c r="B50" s="39"/>
      <c r="C50" s="39"/>
      <c r="D50" s="39"/>
      <c r="E50" s="39"/>
      <c r="F50" s="39"/>
      <c r="G50" s="39"/>
      <c r="H50" s="39"/>
      <c r="I50" s="40"/>
      <c r="J50" s="9"/>
      <c r="K50" s="41" t="s">
        <v>88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10"/>
      <c r="BI50" s="35" t="s">
        <v>25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12">
        <v>160.13999999999999</v>
      </c>
      <c r="BU50" s="12">
        <v>504.03899999999999</v>
      </c>
      <c r="BV50" s="77" t="s">
        <v>206</v>
      </c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9"/>
    </row>
    <row r="51" spans="1:90" s="8" customFormat="1" ht="15" hidden="1" customHeight="1" x14ac:dyDescent="0.2">
      <c r="A51" s="38" t="s">
        <v>89</v>
      </c>
      <c r="B51" s="39"/>
      <c r="C51" s="39"/>
      <c r="D51" s="39"/>
      <c r="E51" s="39"/>
      <c r="F51" s="39"/>
      <c r="G51" s="39"/>
      <c r="H51" s="39"/>
      <c r="I51" s="40"/>
      <c r="J51" s="9"/>
      <c r="K51" s="41" t="s">
        <v>90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10"/>
      <c r="BI51" s="35" t="s">
        <v>25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12"/>
      <c r="BU51" s="12">
        <v>0</v>
      </c>
      <c r="BV51" s="77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9"/>
    </row>
    <row r="52" spans="1:90" s="8" customFormat="1" ht="78" hidden="1" customHeight="1" x14ac:dyDescent="0.2">
      <c r="A52" s="38" t="s">
        <v>91</v>
      </c>
      <c r="B52" s="39"/>
      <c r="C52" s="39"/>
      <c r="D52" s="39"/>
      <c r="E52" s="39"/>
      <c r="F52" s="39"/>
      <c r="G52" s="39"/>
      <c r="H52" s="39"/>
      <c r="I52" s="40"/>
      <c r="J52" s="9"/>
      <c r="K52" s="41" t="s">
        <v>92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10"/>
      <c r="BI52" s="35" t="s">
        <v>25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12">
        <v>0</v>
      </c>
      <c r="BU52" s="12"/>
      <c r="BV52" s="77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9"/>
    </row>
    <row r="53" spans="1:90" s="8" customFormat="1" ht="27" customHeight="1" x14ac:dyDescent="0.2">
      <c r="A53" s="38" t="s">
        <v>93</v>
      </c>
      <c r="B53" s="39"/>
      <c r="C53" s="39"/>
      <c r="D53" s="39"/>
      <c r="E53" s="39"/>
      <c r="F53" s="39"/>
      <c r="G53" s="39"/>
      <c r="H53" s="39"/>
      <c r="I53" s="40"/>
      <c r="J53" s="9"/>
      <c r="K53" s="41" t="s">
        <v>94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10"/>
      <c r="BI53" s="35" t="s">
        <v>25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12">
        <v>153.43</v>
      </c>
      <c r="BU53" s="12">
        <v>231.07192000000001</v>
      </c>
      <c r="BV53" s="77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9"/>
    </row>
    <row r="54" spans="1:90" s="8" customFormat="1" ht="84.75" customHeight="1" x14ac:dyDescent="0.2">
      <c r="A54" s="38" t="s">
        <v>95</v>
      </c>
      <c r="B54" s="39"/>
      <c r="C54" s="39"/>
      <c r="D54" s="39"/>
      <c r="E54" s="39"/>
      <c r="F54" s="39"/>
      <c r="G54" s="39"/>
      <c r="H54" s="39"/>
      <c r="I54" s="40"/>
      <c r="J54" s="9"/>
      <c r="K54" s="41" t="s">
        <v>96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10"/>
      <c r="BI54" s="35" t="s">
        <v>25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7"/>
      <c r="BT54" s="12">
        <v>0</v>
      </c>
      <c r="BU54" s="11">
        <v>0</v>
      </c>
      <c r="BV54" s="42" t="s">
        <v>97</v>
      </c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4"/>
    </row>
    <row r="55" spans="1:90" s="8" customFormat="1" ht="60.75" customHeight="1" x14ac:dyDescent="0.2">
      <c r="A55" s="38" t="s">
        <v>98</v>
      </c>
      <c r="B55" s="39"/>
      <c r="C55" s="39"/>
      <c r="D55" s="39"/>
      <c r="E55" s="39"/>
      <c r="F55" s="39"/>
      <c r="G55" s="39"/>
      <c r="H55" s="39"/>
      <c r="I55" s="40"/>
      <c r="J55" s="9"/>
      <c r="K55" s="41" t="s">
        <v>99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10"/>
      <c r="BI55" s="35" t="s">
        <v>100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12"/>
      <c r="BU55" s="22"/>
      <c r="BV55" s="42" t="s">
        <v>101</v>
      </c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4"/>
    </row>
    <row r="56" spans="1:90" s="8" customFormat="1" ht="111.75" customHeight="1" x14ac:dyDescent="0.2">
      <c r="A56" s="38" t="s">
        <v>102</v>
      </c>
      <c r="B56" s="39"/>
      <c r="C56" s="39"/>
      <c r="D56" s="39"/>
      <c r="E56" s="39"/>
      <c r="F56" s="39"/>
      <c r="G56" s="39"/>
      <c r="H56" s="39"/>
      <c r="I56" s="40"/>
      <c r="J56" s="9"/>
      <c r="K56" s="41" t="s">
        <v>103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10"/>
      <c r="BI56" s="35" t="s">
        <v>25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12"/>
      <c r="BU56" s="20">
        <v>0</v>
      </c>
      <c r="BV56" s="51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3"/>
    </row>
    <row r="57" spans="1:90" s="8" customFormat="1" ht="54.6" customHeight="1" x14ac:dyDescent="0.2">
      <c r="A57" s="38" t="s">
        <v>104</v>
      </c>
      <c r="B57" s="39"/>
      <c r="C57" s="39"/>
      <c r="D57" s="39"/>
      <c r="E57" s="39"/>
      <c r="F57" s="39"/>
      <c r="G57" s="39"/>
      <c r="H57" s="39"/>
      <c r="I57" s="40"/>
      <c r="J57" s="9"/>
      <c r="K57" s="41" t="s">
        <v>105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10"/>
      <c r="BI57" s="35" t="s">
        <v>25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12"/>
      <c r="BU57" s="20"/>
      <c r="BV57" s="87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9"/>
    </row>
    <row r="58" spans="1:90" s="8" customFormat="1" ht="92.45" customHeight="1" x14ac:dyDescent="0.2">
      <c r="A58" s="38" t="s">
        <v>106</v>
      </c>
      <c r="B58" s="39"/>
      <c r="C58" s="39"/>
      <c r="D58" s="39"/>
      <c r="E58" s="39"/>
      <c r="F58" s="39"/>
      <c r="G58" s="39"/>
      <c r="H58" s="39"/>
      <c r="I58" s="40"/>
      <c r="J58" s="9"/>
      <c r="K58" s="41" t="s">
        <v>107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10"/>
      <c r="BI58" s="35" t="s">
        <v>25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12"/>
      <c r="BU58" s="12"/>
      <c r="BV58" s="77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9"/>
    </row>
    <row r="59" spans="1:90" s="8" customFormat="1" ht="27" customHeight="1" x14ac:dyDescent="0.2">
      <c r="A59" s="38" t="s">
        <v>108</v>
      </c>
      <c r="B59" s="39"/>
      <c r="C59" s="39"/>
      <c r="D59" s="39"/>
      <c r="E59" s="39"/>
      <c r="F59" s="39"/>
      <c r="G59" s="39"/>
      <c r="H59" s="39"/>
      <c r="I59" s="40"/>
      <c r="J59" s="9"/>
      <c r="K59" s="83" t="s">
        <v>109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6"/>
      <c r="BI59" s="84" t="s">
        <v>25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6"/>
      <c r="BT59" s="12"/>
      <c r="BU59" s="12"/>
      <c r="BV59" s="77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9"/>
    </row>
    <row r="60" spans="1:90" s="8" customFormat="1" ht="17.45" customHeight="1" x14ac:dyDescent="0.2">
      <c r="A60" s="38" t="s">
        <v>110</v>
      </c>
      <c r="B60" s="39"/>
      <c r="C60" s="39"/>
      <c r="D60" s="39"/>
      <c r="E60" s="39"/>
      <c r="F60" s="39"/>
      <c r="G60" s="39"/>
      <c r="H60" s="39"/>
      <c r="I60" s="40"/>
      <c r="J60" s="9"/>
      <c r="K60" s="41" t="s">
        <v>111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10"/>
      <c r="BI60" s="35" t="s">
        <v>25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12"/>
      <c r="BU60" s="20"/>
      <c r="BV60" s="54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6"/>
    </row>
    <row r="61" spans="1:90" s="8" customFormat="1" ht="30.6" customHeight="1" x14ac:dyDescent="0.2">
      <c r="A61" s="38" t="s">
        <v>112</v>
      </c>
      <c r="B61" s="39"/>
      <c r="C61" s="39"/>
      <c r="D61" s="39"/>
      <c r="E61" s="39"/>
      <c r="F61" s="39"/>
      <c r="G61" s="39"/>
      <c r="H61" s="39"/>
      <c r="I61" s="40"/>
      <c r="J61" s="9"/>
      <c r="K61" s="41" t="s">
        <v>113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10"/>
      <c r="BI61" s="35" t="s">
        <v>25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12"/>
      <c r="BU61" s="20"/>
      <c r="BV61" s="77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9"/>
    </row>
    <row r="62" spans="1:90" s="8" customFormat="1" ht="53.45" customHeight="1" x14ac:dyDescent="0.2">
      <c r="A62" s="38" t="s">
        <v>114</v>
      </c>
      <c r="B62" s="39"/>
      <c r="C62" s="39"/>
      <c r="D62" s="39"/>
      <c r="E62" s="39"/>
      <c r="F62" s="39"/>
      <c r="G62" s="39"/>
      <c r="H62" s="39"/>
      <c r="I62" s="40"/>
      <c r="J62" s="9"/>
      <c r="K62" s="41" t="s">
        <v>115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10"/>
      <c r="BI62" s="35" t="s">
        <v>25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12"/>
      <c r="BU62" s="20"/>
      <c r="BV62" s="77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9"/>
    </row>
    <row r="63" spans="1:90" s="8" customFormat="1" ht="97.5" customHeight="1" x14ac:dyDescent="0.2">
      <c r="A63" s="38" t="s">
        <v>116</v>
      </c>
      <c r="B63" s="39"/>
      <c r="C63" s="39"/>
      <c r="D63" s="39"/>
      <c r="E63" s="39"/>
      <c r="F63" s="39"/>
      <c r="G63" s="39"/>
      <c r="H63" s="39"/>
      <c r="I63" s="40"/>
      <c r="J63" s="9"/>
      <c r="K63" s="41" t="s">
        <v>117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10"/>
      <c r="BI63" s="35" t="s">
        <v>25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12">
        <v>-3214.18</v>
      </c>
      <c r="BU63" s="12"/>
      <c r="BV63" s="80" t="s">
        <v>118</v>
      </c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2"/>
    </row>
    <row r="64" spans="1:90" s="8" customFormat="1" ht="30" customHeight="1" x14ac:dyDescent="0.2">
      <c r="A64" s="38" t="s">
        <v>119</v>
      </c>
      <c r="B64" s="39"/>
      <c r="C64" s="39"/>
      <c r="D64" s="39"/>
      <c r="E64" s="39"/>
      <c r="F64" s="39"/>
      <c r="G64" s="39"/>
      <c r="H64" s="39"/>
      <c r="I64" s="40"/>
      <c r="J64" s="9"/>
      <c r="K64" s="41" t="s">
        <v>120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10"/>
      <c r="BI64" s="35" t="s">
        <v>25</v>
      </c>
      <c r="BJ64" s="36"/>
      <c r="BK64" s="36"/>
      <c r="BL64" s="36"/>
      <c r="BM64" s="36"/>
      <c r="BN64" s="36"/>
      <c r="BO64" s="36"/>
      <c r="BP64" s="36"/>
      <c r="BQ64" s="36"/>
      <c r="BR64" s="36"/>
      <c r="BS64" s="37"/>
      <c r="BT64" s="12"/>
      <c r="BU64" s="20"/>
      <c r="BV64" s="51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3"/>
    </row>
    <row r="65" spans="1:91" s="8" customFormat="1" ht="45" customHeight="1" x14ac:dyDescent="0.2">
      <c r="A65" s="38" t="s">
        <v>121</v>
      </c>
      <c r="B65" s="39"/>
      <c r="C65" s="39"/>
      <c r="D65" s="39"/>
      <c r="E65" s="39"/>
      <c r="F65" s="39"/>
      <c r="G65" s="39"/>
      <c r="H65" s="39"/>
      <c r="I65" s="40"/>
      <c r="J65" s="9"/>
      <c r="K65" s="41" t="s">
        <v>122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10"/>
      <c r="BI65" s="35" t="s">
        <v>25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12">
        <v>2205.37</v>
      </c>
      <c r="BU65" s="12">
        <v>4067.3789200000001</v>
      </c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</row>
    <row r="66" spans="1:91" s="8" customFormat="1" ht="44.45" customHeight="1" x14ac:dyDescent="0.2">
      <c r="A66" s="38" t="s">
        <v>27</v>
      </c>
      <c r="B66" s="39"/>
      <c r="C66" s="39"/>
      <c r="D66" s="39"/>
      <c r="E66" s="39"/>
      <c r="F66" s="39"/>
      <c r="G66" s="39"/>
      <c r="H66" s="39"/>
      <c r="I66" s="40"/>
      <c r="J66" s="9"/>
      <c r="K66" s="41" t="s">
        <v>123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10"/>
      <c r="BI66" s="35" t="s">
        <v>124</v>
      </c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12">
        <v>1.2190000000000001</v>
      </c>
      <c r="BU66" s="12">
        <v>1.8232930000000001</v>
      </c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</row>
    <row r="67" spans="1:91" s="8" customFormat="1" ht="64.900000000000006" customHeight="1" x14ac:dyDescent="0.2">
      <c r="A67" s="38" t="s">
        <v>75</v>
      </c>
      <c r="B67" s="39"/>
      <c r="C67" s="39"/>
      <c r="D67" s="39"/>
      <c r="E67" s="39"/>
      <c r="F67" s="39"/>
      <c r="G67" s="39"/>
      <c r="H67" s="39"/>
      <c r="I67" s="40"/>
      <c r="J67" s="9"/>
      <c r="K67" s="41" t="s">
        <v>125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10"/>
      <c r="BI67" s="42" t="s">
        <v>126</v>
      </c>
      <c r="BJ67" s="43"/>
      <c r="BK67" s="43"/>
      <c r="BL67" s="43"/>
      <c r="BM67" s="43"/>
      <c r="BN67" s="43"/>
      <c r="BO67" s="43"/>
      <c r="BP67" s="43"/>
      <c r="BQ67" s="43"/>
      <c r="BR67" s="43"/>
      <c r="BS67" s="44"/>
      <c r="BT67" s="12">
        <f>BT65/BT66/1000</f>
        <v>1.8091632485643967</v>
      </c>
      <c r="BU67" s="20">
        <f>BU65/BU66/1000</f>
        <v>2.2307873282023238</v>
      </c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</row>
    <row r="68" spans="1:91" s="8" customFormat="1" ht="63" customHeight="1" x14ac:dyDescent="0.2">
      <c r="A68" s="38" t="s">
        <v>127</v>
      </c>
      <c r="B68" s="39"/>
      <c r="C68" s="39"/>
      <c r="D68" s="39"/>
      <c r="E68" s="39"/>
      <c r="F68" s="39"/>
      <c r="G68" s="39"/>
      <c r="H68" s="39"/>
      <c r="I68" s="40"/>
      <c r="J68" s="9"/>
      <c r="K68" s="41" t="s">
        <v>128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10"/>
      <c r="BI68" s="35" t="s">
        <v>22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12"/>
      <c r="BU68" s="9" t="s">
        <v>22</v>
      </c>
      <c r="BV68" s="42" t="s">
        <v>22</v>
      </c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4"/>
    </row>
    <row r="69" spans="1:91" s="8" customFormat="1" ht="44.45" customHeight="1" x14ac:dyDescent="0.2">
      <c r="A69" s="38" t="s">
        <v>23</v>
      </c>
      <c r="B69" s="39"/>
      <c r="C69" s="39"/>
      <c r="D69" s="39"/>
      <c r="E69" s="39"/>
      <c r="F69" s="39"/>
      <c r="G69" s="39"/>
      <c r="H69" s="39"/>
      <c r="I69" s="40"/>
      <c r="J69" s="9"/>
      <c r="K69" s="41" t="s">
        <v>129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10"/>
      <c r="BI69" s="35" t="s">
        <v>130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12" t="s">
        <v>131</v>
      </c>
      <c r="BU69" s="22">
        <v>74</v>
      </c>
      <c r="BV69" s="42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4"/>
    </row>
    <row r="70" spans="1:91" s="8" customFormat="1" ht="15" customHeight="1" x14ac:dyDescent="0.2">
      <c r="A70" s="38" t="s">
        <v>132</v>
      </c>
      <c r="B70" s="39"/>
      <c r="C70" s="39"/>
      <c r="D70" s="39"/>
      <c r="E70" s="39"/>
      <c r="F70" s="39"/>
      <c r="G70" s="39"/>
      <c r="H70" s="39"/>
      <c r="I70" s="40"/>
      <c r="J70" s="9"/>
      <c r="K70" s="41" t="s">
        <v>133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10"/>
      <c r="BI70" s="35" t="s">
        <v>134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12" t="s">
        <v>135</v>
      </c>
      <c r="BU70" s="12">
        <f>BU72+BU73+BU74</f>
        <v>49.629999999999995</v>
      </c>
      <c r="BV70" s="51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3"/>
    </row>
    <row r="71" spans="1:91" s="8" customFormat="1" ht="30" hidden="1" customHeight="1" x14ac:dyDescent="0.2">
      <c r="A71" s="38" t="s">
        <v>136</v>
      </c>
      <c r="B71" s="39"/>
      <c r="C71" s="39"/>
      <c r="D71" s="39"/>
      <c r="E71" s="39"/>
      <c r="F71" s="39"/>
      <c r="G71" s="39"/>
      <c r="H71" s="39"/>
      <c r="I71" s="40"/>
      <c r="J71" s="9"/>
      <c r="K71" s="41" t="s">
        <v>137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10"/>
      <c r="BI71" s="35" t="s">
        <v>134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12"/>
      <c r="BU71" s="12"/>
      <c r="BV71" s="51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3"/>
    </row>
    <row r="72" spans="1:91" s="8" customFormat="1" ht="30" customHeight="1" x14ac:dyDescent="0.2">
      <c r="A72" s="70" t="s">
        <v>138</v>
      </c>
      <c r="B72" s="71"/>
      <c r="C72" s="71"/>
      <c r="D72" s="71"/>
      <c r="E72" s="71"/>
      <c r="F72" s="71"/>
      <c r="G72" s="71"/>
      <c r="H72" s="71"/>
      <c r="I72" s="72"/>
      <c r="J72" s="67" t="s">
        <v>139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9"/>
      <c r="BI72" s="35" t="s">
        <v>134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12"/>
      <c r="BU72" s="12">
        <v>0</v>
      </c>
      <c r="BV72" s="51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3"/>
    </row>
    <row r="73" spans="1:91" s="8" customFormat="1" ht="30" customHeight="1" x14ac:dyDescent="0.2">
      <c r="A73" s="38" t="s">
        <v>140</v>
      </c>
      <c r="B73" s="60"/>
      <c r="C73" s="60"/>
      <c r="D73" s="60"/>
      <c r="E73" s="60"/>
      <c r="F73" s="60"/>
      <c r="G73" s="60"/>
      <c r="H73" s="60"/>
      <c r="I73" s="61"/>
      <c r="J73" s="67" t="s">
        <v>141</v>
      </c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9"/>
      <c r="BI73" s="35" t="s">
        <v>134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12"/>
      <c r="BU73" s="12">
        <v>32</v>
      </c>
      <c r="BV73" s="23"/>
      <c r="BW73" s="73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5"/>
    </row>
    <row r="74" spans="1:91" s="8" customFormat="1" ht="30" customHeight="1" x14ac:dyDescent="0.2">
      <c r="A74" s="38" t="s">
        <v>142</v>
      </c>
      <c r="B74" s="60"/>
      <c r="C74" s="60"/>
      <c r="D74" s="60"/>
      <c r="E74" s="60"/>
      <c r="F74" s="60"/>
      <c r="G74" s="60"/>
      <c r="H74" s="60"/>
      <c r="I74" s="61"/>
      <c r="J74" s="67" t="s">
        <v>143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9"/>
      <c r="BI74" s="35" t="s">
        <v>134</v>
      </c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12"/>
      <c r="BU74" s="12">
        <v>17.63</v>
      </c>
      <c r="BV74" s="23"/>
      <c r="BW74" s="5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3"/>
    </row>
    <row r="75" spans="1:91" s="8" customFormat="1" ht="30" customHeight="1" x14ac:dyDescent="0.2">
      <c r="A75" s="38" t="s">
        <v>144</v>
      </c>
      <c r="B75" s="39"/>
      <c r="C75" s="39"/>
      <c r="D75" s="39"/>
      <c r="E75" s="39"/>
      <c r="F75" s="39"/>
      <c r="G75" s="39"/>
      <c r="H75" s="39"/>
      <c r="I75" s="40"/>
      <c r="J75" s="9"/>
      <c r="K75" s="41" t="s">
        <v>145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10"/>
      <c r="BI75" s="35" t="s">
        <v>146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12">
        <v>53.55</v>
      </c>
      <c r="BU75" s="12">
        <v>64.58</v>
      </c>
      <c r="BV75" s="64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3"/>
    </row>
    <row r="76" spans="1:91" s="8" customFormat="1" ht="0.75" customHeight="1" x14ac:dyDescent="0.2">
      <c r="A76" s="38" t="s">
        <v>147</v>
      </c>
      <c r="B76" s="39"/>
      <c r="C76" s="39"/>
      <c r="D76" s="39"/>
      <c r="E76" s="39"/>
      <c r="F76" s="39"/>
      <c r="G76" s="39"/>
      <c r="H76" s="39"/>
      <c r="I76" s="40"/>
      <c r="J76" s="51" t="s">
        <v>148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3"/>
      <c r="BI76" s="35" t="s">
        <v>146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12"/>
      <c r="BU76" s="12"/>
      <c r="BV76" s="51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3"/>
    </row>
    <row r="77" spans="1:91" s="8" customFormat="1" ht="30" hidden="1" customHeight="1" x14ac:dyDescent="0.2">
      <c r="A77" s="38" t="s">
        <v>149</v>
      </c>
      <c r="B77" s="60"/>
      <c r="C77" s="60"/>
      <c r="D77" s="60"/>
      <c r="E77" s="60"/>
      <c r="F77" s="60"/>
      <c r="G77" s="60"/>
      <c r="H77" s="60"/>
      <c r="I77" s="61"/>
      <c r="J77" s="64" t="s">
        <v>150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6"/>
      <c r="BI77" s="35" t="s">
        <v>146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12"/>
      <c r="BU77" s="12"/>
      <c r="BV77" s="51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3"/>
    </row>
    <row r="78" spans="1:91" s="8" customFormat="1" ht="30" customHeight="1" x14ac:dyDescent="0.2">
      <c r="A78" s="38" t="s">
        <v>151</v>
      </c>
      <c r="B78" s="60"/>
      <c r="C78" s="60"/>
      <c r="D78" s="60"/>
      <c r="E78" s="60"/>
      <c r="F78" s="60"/>
      <c r="G78" s="60"/>
      <c r="H78" s="60"/>
      <c r="I78" s="61"/>
      <c r="J78" s="64" t="s">
        <v>152</v>
      </c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6"/>
      <c r="BI78" s="35" t="s">
        <v>146</v>
      </c>
      <c r="BJ78" s="36"/>
      <c r="BK78" s="36"/>
      <c r="BL78" s="36"/>
      <c r="BM78" s="36"/>
      <c r="BN78" s="36"/>
      <c r="BO78" s="36"/>
      <c r="BP78" s="36"/>
      <c r="BQ78" s="36"/>
      <c r="BR78" s="36"/>
      <c r="BS78" s="37"/>
      <c r="BT78" s="12"/>
      <c r="BU78" s="12">
        <v>34.299999999999997</v>
      </c>
      <c r="BV78" s="64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3"/>
    </row>
    <row r="79" spans="1:91" s="8" customFormat="1" ht="30" customHeight="1" x14ac:dyDescent="0.2">
      <c r="A79" s="38" t="s">
        <v>153</v>
      </c>
      <c r="B79" s="60"/>
      <c r="C79" s="60"/>
      <c r="D79" s="60"/>
      <c r="E79" s="60"/>
      <c r="F79" s="60"/>
      <c r="G79" s="60"/>
      <c r="H79" s="60"/>
      <c r="I79" s="61"/>
      <c r="J79" s="64" t="s">
        <v>154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6"/>
      <c r="BI79" s="35" t="s">
        <v>146</v>
      </c>
      <c r="BJ79" s="36"/>
      <c r="BK79" s="36"/>
      <c r="BL79" s="36"/>
      <c r="BM79" s="36"/>
      <c r="BN79" s="36"/>
      <c r="BO79" s="36"/>
      <c r="BP79" s="36"/>
      <c r="BQ79" s="36"/>
      <c r="BR79" s="36"/>
      <c r="BS79" s="37"/>
      <c r="BT79" s="12"/>
      <c r="BU79" s="12">
        <f>19.25+0.83</f>
        <v>20.079999999999998</v>
      </c>
      <c r="BV79" s="51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3"/>
    </row>
    <row r="80" spans="1:91" s="8" customFormat="1" ht="28.5" customHeight="1" x14ac:dyDescent="0.2">
      <c r="A80" s="38" t="s">
        <v>155</v>
      </c>
      <c r="B80" s="39"/>
      <c r="C80" s="39"/>
      <c r="D80" s="39"/>
      <c r="E80" s="39"/>
      <c r="F80" s="39"/>
      <c r="G80" s="39"/>
      <c r="H80" s="39"/>
      <c r="I80" s="40"/>
      <c r="J80" s="9"/>
      <c r="K80" s="41" t="s">
        <v>156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10"/>
      <c r="BI80" s="35" t="s">
        <v>146</v>
      </c>
      <c r="BJ80" s="36"/>
      <c r="BK80" s="36"/>
      <c r="BL80" s="36"/>
      <c r="BM80" s="36"/>
      <c r="BN80" s="36"/>
      <c r="BO80" s="36"/>
      <c r="BP80" s="36"/>
      <c r="BQ80" s="36"/>
      <c r="BR80" s="36"/>
      <c r="BS80" s="37"/>
      <c r="BT80" s="12">
        <v>365.13</v>
      </c>
      <c r="BU80" s="12">
        <f>BU82+BU83</f>
        <v>387.93</v>
      </c>
      <c r="BV80" s="64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3"/>
      <c r="CM80" s="14"/>
    </row>
    <row r="81" spans="1:91" s="8" customFormat="1" ht="29.25" hidden="1" customHeight="1" x14ac:dyDescent="0.2">
      <c r="A81" s="38" t="s">
        <v>157</v>
      </c>
      <c r="B81" s="39"/>
      <c r="C81" s="39"/>
      <c r="D81" s="39"/>
      <c r="E81" s="39"/>
      <c r="F81" s="39"/>
      <c r="G81" s="39"/>
      <c r="H81" s="39"/>
      <c r="I81" s="40"/>
      <c r="J81" s="51" t="s">
        <v>158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3"/>
      <c r="BI81" s="35" t="s">
        <v>146</v>
      </c>
      <c r="BJ81" s="36"/>
      <c r="BK81" s="36"/>
      <c r="BL81" s="36"/>
      <c r="BM81" s="36"/>
      <c r="BN81" s="36"/>
      <c r="BO81" s="36"/>
      <c r="BP81" s="36"/>
      <c r="BQ81" s="36"/>
      <c r="BR81" s="36"/>
      <c r="BS81" s="37"/>
      <c r="BT81" s="12"/>
      <c r="BU81" s="12"/>
      <c r="BV81" s="51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3"/>
    </row>
    <row r="82" spans="1:91" s="8" customFormat="1" ht="30" customHeight="1" x14ac:dyDescent="0.2">
      <c r="A82" s="38" t="s">
        <v>159</v>
      </c>
      <c r="B82" s="60"/>
      <c r="C82" s="60"/>
      <c r="D82" s="60"/>
      <c r="E82" s="60"/>
      <c r="F82" s="60"/>
      <c r="G82" s="60"/>
      <c r="H82" s="60"/>
      <c r="I82" s="61"/>
      <c r="J82" s="51" t="s">
        <v>160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3"/>
      <c r="BI82" s="35" t="s">
        <v>146</v>
      </c>
      <c r="BJ82" s="36"/>
      <c r="BK82" s="36"/>
      <c r="BL82" s="36"/>
      <c r="BM82" s="36"/>
      <c r="BN82" s="36"/>
      <c r="BO82" s="36"/>
      <c r="BP82" s="36"/>
      <c r="BQ82" s="36"/>
      <c r="BR82" s="36"/>
      <c r="BS82" s="37"/>
      <c r="BT82" s="12"/>
      <c r="BU82" s="12">
        <v>212.8</v>
      </c>
      <c r="BV82" s="51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3"/>
    </row>
    <row r="83" spans="1:91" s="8" customFormat="1" ht="36" customHeight="1" x14ac:dyDescent="0.2">
      <c r="A83" s="38" t="s">
        <v>161</v>
      </c>
      <c r="B83" s="60"/>
      <c r="C83" s="60"/>
      <c r="D83" s="60"/>
      <c r="E83" s="60"/>
      <c r="F83" s="60"/>
      <c r="G83" s="60"/>
      <c r="H83" s="60"/>
      <c r="I83" s="61"/>
      <c r="J83" s="51" t="s">
        <v>162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3"/>
      <c r="BI83" s="35" t="s">
        <v>146</v>
      </c>
      <c r="BJ83" s="36"/>
      <c r="BK83" s="36"/>
      <c r="BL83" s="36"/>
      <c r="BM83" s="36"/>
      <c r="BN83" s="36"/>
      <c r="BO83" s="36"/>
      <c r="BP83" s="36"/>
      <c r="BQ83" s="36"/>
      <c r="BR83" s="36"/>
      <c r="BS83" s="37"/>
      <c r="BT83" s="12"/>
      <c r="BU83" s="12">
        <v>175.13</v>
      </c>
      <c r="BV83" s="51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3"/>
    </row>
    <row r="84" spans="1:91" s="8" customFormat="1" ht="30" hidden="1" customHeight="1" x14ac:dyDescent="0.2">
      <c r="A84" s="38" t="s">
        <v>163</v>
      </c>
      <c r="B84" s="60"/>
      <c r="C84" s="60"/>
      <c r="D84" s="60"/>
      <c r="E84" s="60"/>
      <c r="F84" s="60"/>
      <c r="G84" s="60"/>
      <c r="H84" s="60"/>
      <c r="I84" s="61"/>
      <c r="J84" s="51" t="s">
        <v>164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3"/>
      <c r="BI84" s="35" t="s">
        <v>146</v>
      </c>
      <c r="BJ84" s="36"/>
      <c r="BK84" s="36"/>
      <c r="BL84" s="36"/>
      <c r="BM84" s="36"/>
      <c r="BN84" s="36"/>
      <c r="BO84" s="36"/>
      <c r="BP84" s="36"/>
      <c r="BQ84" s="36"/>
      <c r="BR84" s="36"/>
      <c r="BS84" s="37"/>
      <c r="BT84" s="12"/>
      <c r="BU84" s="12"/>
      <c r="BV84" s="51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3"/>
    </row>
    <row r="85" spans="1:91" s="8" customFormat="1" ht="30" customHeight="1" x14ac:dyDescent="0.2">
      <c r="A85" s="38" t="s">
        <v>165</v>
      </c>
      <c r="B85" s="39"/>
      <c r="C85" s="39"/>
      <c r="D85" s="39"/>
      <c r="E85" s="39"/>
      <c r="F85" s="39"/>
      <c r="G85" s="39"/>
      <c r="H85" s="39"/>
      <c r="I85" s="40"/>
      <c r="J85" s="9"/>
      <c r="K85" s="41" t="s">
        <v>166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10"/>
      <c r="BI85" s="35" t="s">
        <v>167</v>
      </c>
      <c r="BJ85" s="36"/>
      <c r="BK85" s="36"/>
      <c r="BL85" s="36"/>
      <c r="BM85" s="36"/>
      <c r="BN85" s="36"/>
      <c r="BO85" s="36"/>
      <c r="BP85" s="36"/>
      <c r="BQ85" s="36"/>
      <c r="BR85" s="36"/>
      <c r="BS85" s="37"/>
      <c r="BT85" s="12">
        <f>19.25</f>
        <v>19.25</v>
      </c>
      <c r="BU85" s="12">
        <f>BU86+BU87+BU88+BU89</f>
        <v>22.05</v>
      </c>
      <c r="BV85" s="51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3"/>
    </row>
    <row r="86" spans="1:91" s="8" customFormat="1" ht="30.75" customHeight="1" x14ac:dyDescent="0.2">
      <c r="A86" s="38" t="s">
        <v>168</v>
      </c>
      <c r="B86" s="39"/>
      <c r="C86" s="39"/>
      <c r="D86" s="39"/>
      <c r="E86" s="39"/>
      <c r="F86" s="39"/>
      <c r="G86" s="39"/>
      <c r="H86" s="39"/>
      <c r="I86" s="40"/>
      <c r="J86" s="51" t="s">
        <v>169</v>
      </c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3"/>
      <c r="BI86" s="35" t="s">
        <v>167</v>
      </c>
      <c r="BJ86" s="36"/>
      <c r="BK86" s="36"/>
      <c r="BL86" s="36"/>
      <c r="BM86" s="36"/>
      <c r="BN86" s="36"/>
      <c r="BO86" s="36"/>
      <c r="BP86" s="36"/>
      <c r="BQ86" s="36"/>
      <c r="BR86" s="36"/>
      <c r="BS86" s="37"/>
      <c r="BT86" s="12"/>
      <c r="BU86" s="12">
        <v>0</v>
      </c>
      <c r="BV86" s="51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3"/>
      <c r="CM86" s="14"/>
    </row>
    <row r="87" spans="1:91" s="8" customFormat="1" ht="31.5" customHeight="1" x14ac:dyDescent="0.2">
      <c r="A87" s="38" t="s">
        <v>170</v>
      </c>
      <c r="B87" s="60"/>
      <c r="C87" s="60"/>
      <c r="D87" s="60"/>
      <c r="E87" s="60"/>
      <c r="F87" s="60"/>
      <c r="G87" s="60"/>
      <c r="H87" s="60"/>
      <c r="I87" s="61"/>
      <c r="J87" s="51" t="s">
        <v>171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3"/>
      <c r="BI87" s="35" t="s">
        <v>167</v>
      </c>
      <c r="BJ87" s="36"/>
      <c r="BK87" s="36"/>
      <c r="BL87" s="36"/>
      <c r="BM87" s="36"/>
      <c r="BN87" s="36"/>
      <c r="BO87" s="36"/>
      <c r="BP87" s="36"/>
      <c r="BQ87" s="36"/>
      <c r="BR87" s="36"/>
      <c r="BS87" s="37"/>
      <c r="BT87" s="12"/>
      <c r="BU87" s="12">
        <v>0</v>
      </c>
      <c r="BV87" s="51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3"/>
      <c r="CM87" s="14"/>
    </row>
    <row r="88" spans="1:91" s="8" customFormat="1" ht="30" customHeight="1" x14ac:dyDescent="0.2">
      <c r="A88" s="38" t="s">
        <v>172</v>
      </c>
      <c r="B88" s="60"/>
      <c r="C88" s="60"/>
      <c r="D88" s="60"/>
      <c r="E88" s="60"/>
      <c r="F88" s="60"/>
      <c r="G88" s="60"/>
      <c r="H88" s="60"/>
      <c r="I88" s="61"/>
      <c r="J88" s="51" t="s">
        <v>173</v>
      </c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3"/>
      <c r="BI88" s="35" t="s">
        <v>167</v>
      </c>
      <c r="BJ88" s="36"/>
      <c r="BK88" s="36"/>
      <c r="BL88" s="36"/>
      <c r="BM88" s="36"/>
      <c r="BN88" s="36"/>
      <c r="BO88" s="36"/>
      <c r="BP88" s="36"/>
      <c r="BQ88" s="36"/>
      <c r="BR88" s="36"/>
      <c r="BS88" s="37"/>
      <c r="BT88" s="12"/>
      <c r="BU88" s="12">
        <v>13.5</v>
      </c>
      <c r="BV88" s="51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3"/>
      <c r="CM88" s="14"/>
    </row>
    <row r="89" spans="1:91" s="8" customFormat="1" ht="30" customHeight="1" x14ac:dyDescent="0.2">
      <c r="A89" s="38" t="s">
        <v>174</v>
      </c>
      <c r="B89" s="60"/>
      <c r="C89" s="60"/>
      <c r="D89" s="60"/>
      <c r="E89" s="60"/>
      <c r="F89" s="60"/>
      <c r="G89" s="60"/>
      <c r="H89" s="60"/>
      <c r="I89" s="61"/>
      <c r="J89" s="51" t="s">
        <v>175</v>
      </c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3"/>
      <c r="BI89" s="35" t="s">
        <v>167</v>
      </c>
      <c r="BJ89" s="36"/>
      <c r="BK89" s="36"/>
      <c r="BL89" s="36"/>
      <c r="BM89" s="36"/>
      <c r="BN89" s="36"/>
      <c r="BO89" s="36"/>
      <c r="BP89" s="36"/>
      <c r="BQ89" s="36"/>
      <c r="BR89" s="36"/>
      <c r="BS89" s="37"/>
      <c r="BT89" s="12"/>
      <c r="BU89" s="12">
        <f>7.8+0.75</f>
        <v>8.5500000000000007</v>
      </c>
      <c r="BV89" s="51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3"/>
    </row>
    <row r="90" spans="1:91" s="8" customFormat="1" ht="15" customHeight="1" x14ac:dyDescent="0.2">
      <c r="A90" s="38" t="s">
        <v>176</v>
      </c>
      <c r="B90" s="39"/>
      <c r="C90" s="39"/>
      <c r="D90" s="39"/>
      <c r="E90" s="39"/>
      <c r="F90" s="39"/>
      <c r="G90" s="39"/>
      <c r="H90" s="39"/>
      <c r="I90" s="40"/>
      <c r="J90" s="9"/>
      <c r="K90" s="41" t="s">
        <v>177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10"/>
      <c r="BI90" s="35" t="s">
        <v>178</v>
      </c>
      <c r="BJ90" s="36"/>
      <c r="BK90" s="36"/>
      <c r="BL90" s="36"/>
      <c r="BM90" s="36"/>
      <c r="BN90" s="36"/>
      <c r="BO90" s="36"/>
      <c r="BP90" s="36"/>
      <c r="BQ90" s="36"/>
      <c r="BR90" s="36"/>
      <c r="BS90" s="37"/>
      <c r="BT90" s="12"/>
      <c r="BU90" s="27">
        <v>3.8</v>
      </c>
      <c r="BV90" s="51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3"/>
    </row>
    <row r="91" spans="1:91" s="8" customFormat="1" ht="44.45" customHeight="1" x14ac:dyDescent="0.2">
      <c r="A91" s="38" t="s">
        <v>179</v>
      </c>
      <c r="B91" s="39"/>
      <c r="C91" s="39"/>
      <c r="D91" s="39"/>
      <c r="E91" s="39"/>
      <c r="F91" s="39"/>
      <c r="G91" s="39"/>
      <c r="H91" s="39"/>
      <c r="I91" s="40"/>
      <c r="J91" s="9"/>
      <c r="K91" s="41" t="s">
        <v>180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10"/>
      <c r="BI91" s="35" t="s">
        <v>25</v>
      </c>
      <c r="BJ91" s="36"/>
      <c r="BK91" s="36"/>
      <c r="BL91" s="36"/>
      <c r="BM91" s="36"/>
      <c r="BN91" s="36"/>
      <c r="BO91" s="36"/>
      <c r="BP91" s="36"/>
      <c r="BQ91" s="36"/>
      <c r="BR91" s="36"/>
      <c r="BS91" s="37"/>
      <c r="BT91" s="12" t="s">
        <v>135</v>
      </c>
      <c r="BU91" s="12"/>
      <c r="BV91" s="54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6"/>
    </row>
    <row r="92" spans="1:91" s="8" customFormat="1" ht="42" customHeight="1" x14ac:dyDescent="0.2">
      <c r="A92" s="38" t="s">
        <v>181</v>
      </c>
      <c r="B92" s="39"/>
      <c r="C92" s="39"/>
      <c r="D92" s="39"/>
      <c r="E92" s="39"/>
      <c r="F92" s="39"/>
      <c r="G92" s="39"/>
      <c r="H92" s="39"/>
      <c r="I92" s="40"/>
      <c r="J92" s="9"/>
      <c r="K92" s="41" t="s">
        <v>182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10"/>
      <c r="BI92" s="35" t="s">
        <v>25</v>
      </c>
      <c r="BJ92" s="36"/>
      <c r="BK92" s="36"/>
      <c r="BL92" s="36"/>
      <c r="BM92" s="36"/>
      <c r="BN92" s="36"/>
      <c r="BO92" s="36"/>
      <c r="BP92" s="36"/>
      <c r="BQ92" s="36"/>
      <c r="BR92" s="36"/>
      <c r="BS92" s="37"/>
      <c r="BT92" s="12" t="s">
        <v>135</v>
      </c>
      <c r="BU92" s="12"/>
      <c r="BV92" s="57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9"/>
    </row>
    <row r="93" spans="1:91" s="8" customFormat="1" ht="45" customHeight="1" x14ac:dyDescent="0.2">
      <c r="A93" s="38" t="s">
        <v>183</v>
      </c>
      <c r="B93" s="39"/>
      <c r="C93" s="39"/>
      <c r="D93" s="39"/>
      <c r="E93" s="39"/>
      <c r="F93" s="39"/>
      <c r="G93" s="39"/>
      <c r="H93" s="39"/>
      <c r="I93" s="40"/>
      <c r="J93" s="9"/>
      <c r="K93" s="41" t="s">
        <v>184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10"/>
      <c r="BI93" s="35" t="s">
        <v>178</v>
      </c>
      <c r="BJ93" s="36"/>
      <c r="BK93" s="36"/>
      <c r="BL93" s="36"/>
      <c r="BM93" s="36"/>
      <c r="BN93" s="36"/>
      <c r="BO93" s="36"/>
      <c r="BP93" s="36"/>
      <c r="BQ93" s="36"/>
      <c r="BR93" s="36"/>
      <c r="BS93" s="37"/>
      <c r="BT93" s="12" t="s">
        <v>185</v>
      </c>
      <c r="BU93" s="15" t="s">
        <v>22</v>
      </c>
      <c r="BV93" s="42" t="s">
        <v>22</v>
      </c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4"/>
    </row>
    <row r="94" spans="1:91" x14ac:dyDescent="0.25">
      <c r="A94" s="4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</row>
    <row r="95" spans="1:91" x14ac:dyDescent="0.25">
      <c r="A95" s="49" t="s">
        <v>202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</row>
    <row r="96" spans="1:91" x14ac:dyDescent="0.25">
      <c r="A96" s="26"/>
      <c r="B96" s="46" t="s">
        <v>203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</row>
    <row r="97" spans="1:90" s="1" customFormat="1" x14ac:dyDescent="0.25">
      <c r="A97" s="45" t="s">
        <v>186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</row>
    <row r="98" spans="1:90" s="1" customFormat="1" ht="25.5" customHeight="1" x14ac:dyDescent="0.2">
      <c r="A98" s="33" t="s">
        <v>188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</row>
    <row r="99" spans="1:90" s="1" customFormat="1" ht="25.5" customHeight="1" x14ac:dyDescent="0.2">
      <c r="A99" s="33" t="s">
        <v>189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</row>
    <row r="100" spans="1:90" s="1" customFormat="1" ht="25.5" customHeight="1" x14ac:dyDescent="0.2">
      <c r="A100" s="33" t="s">
        <v>190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</row>
    <row r="101" spans="1:90" s="1" customFormat="1" ht="25.5" customHeight="1" x14ac:dyDescent="0.2">
      <c r="A101" s="33" t="s">
        <v>191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</row>
    <row r="102" spans="1:90" ht="3" customHeight="1" x14ac:dyDescent="0.25"/>
    <row r="104" spans="1:90" ht="15" customHeight="1" x14ac:dyDescent="0.25">
      <c r="BT104" s="7"/>
      <c r="BU104" s="7"/>
    </row>
    <row r="105" spans="1:90" ht="15" customHeight="1" x14ac:dyDescent="0.25">
      <c r="BT105" s="7"/>
      <c r="BU105" s="7"/>
    </row>
    <row r="106" spans="1:90" ht="15" customHeight="1" x14ac:dyDescent="0.25">
      <c r="BT106" s="7"/>
      <c r="BU106" s="7"/>
    </row>
  </sheetData>
  <mergeCells count="331">
    <mergeCell ref="A5:CL5"/>
    <mergeCell ref="A6:CL6"/>
    <mergeCell ref="A7:CL7"/>
    <mergeCell ref="A8:CL8"/>
    <mergeCell ref="AG10:BU10"/>
    <mergeCell ref="AQ13:AX13"/>
    <mergeCell ref="AY13:AZ13"/>
    <mergeCell ref="BA13:BH13"/>
    <mergeCell ref="A15:I16"/>
    <mergeCell ref="J15:BH16"/>
    <mergeCell ref="BI15:BS16"/>
    <mergeCell ref="BT15:BU15"/>
    <mergeCell ref="BV15:CL16"/>
    <mergeCell ref="J11:BS11"/>
    <mergeCell ref="J12:BT12"/>
    <mergeCell ref="A14:BQ14"/>
    <mergeCell ref="A17:I17"/>
    <mergeCell ref="K17:BG17"/>
    <mergeCell ref="BI17:BS17"/>
    <mergeCell ref="BV17:CL17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56:I56"/>
    <mergeCell ref="K56:BG56"/>
    <mergeCell ref="BI56:BS56"/>
    <mergeCell ref="BV56:CL56"/>
    <mergeCell ref="A57:I57"/>
    <mergeCell ref="K57:BG57"/>
    <mergeCell ref="BI57:BS57"/>
    <mergeCell ref="BV57:CL57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60:I60"/>
    <mergeCell ref="K60:BG60"/>
    <mergeCell ref="BI60:BS60"/>
    <mergeCell ref="BV60:CL60"/>
    <mergeCell ref="A61:I61"/>
    <mergeCell ref="K61:BG61"/>
    <mergeCell ref="BI61:BS61"/>
    <mergeCell ref="BV61:CL61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64:I64"/>
    <mergeCell ref="K64:BG64"/>
    <mergeCell ref="BI64:BS64"/>
    <mergeCell ref="BV64:CL64"/>
    <mergeCell ref="A65:I65"/>
    <mergeCell ref="K65:BG65"/>
    <mergeCell ref="BI65:BS65"/>
    <mergeCell ref="BV65:CL65"/>
    <mergeCell ref="A62:I62"/>
    <mergeCell ref="K62:BG62"/>
    <mergeCell ref="BI62:BS62"/>
    <mergeCell ref="BV62:CL62"/>
    <mergeCell ref="A63:I63"/>
    <mergeCell ref="K63:BG63"/>
    <mergeCell ref="BI63:BS63"/>
    <mergeCell ref="BV63:CL63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A72:I72"/>
    <mergeCell ref="J72:BH72"/>
    <mergeCell ref="BI72:BS72"/>
    <mergeCell ref="BV72:CL72"/>
    <mergeCell ref="A73:I73"/>
    <mergeCell ref="J73:BH73"/>
    <mergeCell ref="BI73:BS73"/>
    <mergeCell ref="BW73:CL73"/>
    <mergeCell ref="A70:I70"/>
    <mergeCell ref="K70:BG70"/>
    <mergeCell ref="BI70:BS70"/>
    <mergeCell ref="BV70:CL70"/>
    <mergeCell ref="A71:I71"/>
    <mergeCell ref="K71:BG71"/>
    <mergeCell ref="BI71:BS71"/>
    <mergeCell ref="BV71:CL71"/>
    <mergeCell ref="A76:I76"/>
    <mergeCell ref="J76:BH76"/>
    <mergeCell ref="BI76:BS76"/>
    <mergeCell ref="BV76:CL76"/>
    <mergeCell ref="A77:I77"/>
    <mergeCell ref="J77:BH77"/>
    <mergeCell ref="BI77:BS77"/>
    <mergeCell ref="BV77:CL77"/>
    <mergeCell ref="A74:I74"/>
    <mergeCell ref="J74:BH74"/>
    <mergeCell ref="BI74:BS74"/>
    <mergeCell ref="BW74:CL74"/>
    <mergeCell ref="A75:I75"/>
    <mergeCell ref="K75:BG75"/>
    <mergeCell ref="BI75:BS75"/>
    <mergeCell ref="BV75:CL75"/>
    <mergeCell ref="A80:I80"/>
    <mergeCell ref="K80:BG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V78:CL78"/>
    <mergeCell ref="A79:I79"/>
    <mergeCell ref="J79:BH79"/>
    <mergeCell ref="BI79:BS79"/>
    <mergeCell ref="BV79:CL79"/>
    <mergeCell ref="A84:I84"/>
    <mergeCell ref="J84:BH84"/>
    <mergeCell ref="BI84:BS84"/>
    <mergeCell ref="BV84:CL84"/>
    <mergeCell ref="A85:I85"/>
    <mergeCell ref="K85:BG85"/>
    <mergeCell ref="BI85:BS85"/>
    <mergeCell ref="BV85:CL85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8:I88"/>
    <mergeCell ref="J88:BH88"/>
    <mergeCell ref="BI88:BS88"/>
    <mergeCell ref="BV88:CL88"/>
    <mergeCell ref="A89:I89"/>
    <mergeCell ref="J89:BH89"/>
    <mergeCell ref="BI89:BS89"/>
    <mergeCell ref="BV89:CL89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90:I90"/>
    <mergeCell ref="K90:BG90"/>
    <mergeCell ref="BI90:BS90"/>
    <mergeCell ref="BV90:CL90"/>
    <mergeCell ref="A91:I91"/>
    <mergeCell ref="K91:BG91"/>
    <mergeCell ref="BI91:BS91"/>
    <mergeCell ref="BV91:CL92"/>
    <mergeCell ref="A92:I92"/>
    <mergeCell ref="K92:BG92"/>
    <mergeCell ref="A98:CL98"/>
    <mergeCell ref="A99:CL99"/>
    <mergeCell ref="A100:CL100"/>
    <mergeCell ref="A101:CL101"/>
    <mergeCell ref="BI92:BS92"/>
    <mergeCell ref="A93:I93"/>
    <mergeCell ref="K93:BG93"/>
    <mergeCell ref="BI93:BS93"/>
    <mergeCell ref="BV93:CL93"/>
    <mergeCell ref="A97:CL97"/>
    <mergeCell ref="A94:CL94"/>
    <mergeCell ref="A95:CL95"/>
    <mergeCell ref="B96:CL9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workbookViewId="0"/>
  </sheetViews>
  <sheetFormatPr defaultColWidth="0.85546875" defaultRowHeight="15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9.140625" style="2" customWidth="1"/>
    <col min="73" max="73" width="15.5703125" style="2" customWidth="1"/>
    <col min="74" max="89" width="0.85546875" style="2"/>
    <col min="90" max="90" width="25.7109375" style="2" customWidth="1"/>
    <col min="91" max="91" width="10.285156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0</v>
      </c>
    </row>
    <row r="2" spans="1:90" s="1" customFormat="1" ht="12" customHeight="1" x14ac:dyDescent="0.2">
      <c r="BO2" s="1" t="s">
        <v>1</v>
      </c>
    </row>
    <row r="3" spans="1:90" s="1" customFormat="1" ht="12" customHeight="1" x14ac:dyDescent="0.2">
      <c r="BO3" s="1" t="s">
        <v>2</v>
      </c>
    </row>
    <row r="4" spans="1:90" ht="21" customHeight="1" x14ac:dyDescent="0.25"/>
    <row r="5" spans="1:90" s="3" customFormat="1" ht="14.25" customHeight="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</row>
    <row r="6" spans="1:90" s="3" customFormat="1" ht="14.25" customHeight="1" x14ac:dyDescent="0.25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</row>
    <row r="7" spans="1:90" s="3" customFormat="1" ht="14.25" customHeight="1" x14ac:dyDescent="0.25">
      <c r="A7" s="101" t="s">
        <v>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</row>
    <row r="8" spans="1:90" s="3" customFormat="1" ht="14.25" customHeight="1" x14ac:dyDescent="0.25">
      <c r="A8" s="101" t="s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</row>
    <row r="9" spans="1:90" ht="21" customHeight="1" x14ac:dyDescent="0.25"/>
    <row r="10" spans="1:90" x14ac:dyDescent="0.25">
      <c r="C10" s="4" t="s">
        <v>7</v>
      </c>
      <c r="D10" s="4"/>
      <c r="AG10" s="102" t="s">
        <v>194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</row>
    <row r="11" spans="1:90" x14ac:dyDescent="0.25">
      <c r="C11" s="4" t="s">
        <v>8</v>
      </c>
      <c r="D11" s="4"/>
      <c r="J11" s="5" t="s">
        <v>195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90" x14ac:dyDescent="0.25">
      <c r="C12" s="4" t="s">
        <v>9</v>
      </c>
      <c r="D12" s="4"/>
      <c r="J12" s="6" t="s">
        <v>196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90" x14ac:dyDescent="0.25">
      <c r="C13" s="4" t="s">
        <v>10</v>
      </c>
      <c r="D13" s="4"/>
      <c r="AQ13" s="103"/>
      <c r="AR13" s="103"/>
      <c r="AS13" s="103"/>
      <c r="AT13" s="103"/>
      <c r="AU13" s="103"/>
      <c r="AV13" s="103"/>
      <c r="AW13" s="103"/>
      <c r="AX13" s="103"/>
      <c r="AY13" s="104" t="s">
        <v>11</v>
      </c>
      <c r="AZ13" s="104"/>
      <c r="BA13" s="103"/>
      <c r="BB13" s="103"/>
      <c r="BC13" s="103"/>
      <c r="BD13" s="103"/>
      <c r="BE13" s="103"/>
      <c r="BF13" s="103"/>
      <c r="BG13" s="103"/>
      <c r="BH13" s="103"/>
      <c r="BI13" s="2" t="s">
        <v>12</v>
      </c>
      <c r="BT13" s="7"/>
      <c r="BU13" s="7"/>
    </row>
    <row r="15" spans="1:90" s="8" customFormat="1" ht="13.5" x14ac:dyDescent="0.2">
      <c r="A15" s="105" t="s">
        <v>13</v>
      </c>
      <c r="B15" s="106"/>
      <c r="C15" s="106"/>
      <c r="D15" s="106"/>
      <c r="E15" s="106"/>
      <c r="F15" s="106"/>
      <c r="G15" s="106"/>
      <c r="H15" s="106"/>
      <c r="I15" s="107"/>
      <c r="J15" s="111" t="s">
        <v>14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7"/>
      <c r="BI15" s="105" t="s">
        <v>15</v>
      </c>
      <c r="BJ15" s="106"/>
      <c r="BK15" s="106"/>
      <c r="BL15" s="106"/>
      <c r="BM15" s="106"/>
      <c r="BN15" s="106"/>
      <c r="BO15" s="106"/>
      <c r="BP15" s="106"/>
      <c r="BQ15" s="106"/>
      <c r="BR15" s="106"/>
      <c r="BS15" s="107"/>
      <c r="BT15" s="35" t="s">
        <v>16</v>
      </c>
      <c r="BU15" s="36"/>
      <c r="BV15" s="105" t="s">
        <v>17</v>
      </c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3"/>
    </row>
    <row r="16" spans="1:90" s="8" customFormat="1" ht="13.5" x14ac:dyDescent="0.2">
      <c r="A16" s="108"/>
      <c r="B16" s="109"/>
      <c r="C16" s="109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10"/>
      <c r="BI16" s="108"/>
      <c r="BJ16" s="109"/>
      <c r="BK16" s="109"/>
      <c r="BL16" s="109"/>
      <c r="BM16" s="109"/>
      <c r="BN16" s="109"/>
      <c r="BO16" s="109"/>
      <c r="BP16" s="109"/>
      <c r="BQ16" s="109"/>
      <c r="BR16" s="109"/>
      <c r="BS16" s="110"/>
      <c r="BT16" s="9" t="s">
        <v>18</v>
      </c>
      <c r="BU16" s="9" t="s">
        <v>19</v>
      </c>
      <c r="BV16" s="114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6"/>
    </row>
    <row r="17" spans="1:91" s="8" customFormat="1" ht="15" customHeight="1" x14ac:dyDescent="0.2">
      <c r="A17" s="38" t="s">
        <v>20</v>
      </c>
      <c r="B17" s="39"/>
      <c r="C17" s="39"/>
      <c r="D17" s="39"/>
      <c r="E17" s="39"/>
      <c r="F17" s="39"/>
      <c r="G17" s="39"/>
      <c r="H17" s="39"/>
      <c r="I17" s="40"/>
      <c r="J17" s="9"/>
      <c r="K17" s="41" t="s">
        <v>21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21"/>
      <c r="BI17" s="35" t="s">
        <v>22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9" t="s">
        <v>22</v>
      </c>
      <c r="BU17" s="9" t="s">
        <v>22</v>
      </c>
      <c r="BV17" s="42" t="s">
        <v>22</v>
      </c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/>
    </row>
    <row r="18" spans="1:91" s="8" customFormat="1" ht="74.45" customHeight="1" x14ac:dyDescent="0.2">
      <c r="A18" s="38" t="s">
        <v>23</v>
      </c>
      <c r="B18" s="39"/>
      <c r="C18" s="39"/>
      <c r="D18" s="39"/>
      <c r="E18" s="39"/>
      <c r="F18" s="39"/>
      <c r="G18" s="39"/>
      <c r="H18" s="39"/>
      <c r="I18" s="40"/>
      <c r="J18" s="9"/>
      <c r="K18" s="41" t="s">
        <v>24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21"/>
      <c r="BI18" s="35" t="s">
        <v>25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11">
        <f>BT19+BT44</f>
        <v>4135930.1999999997</v>
      </c>
      <c r="BU18" s="12">
        <f>BU19+BU44+BU63</f>
        <v>3397848.7371700001</v>
      </c>
      <c r="BV18" s="100" t="s">
        <v>26</v>
      </c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</row>
    <row r="19" spans="1:91" s="8" customFormat="1" ht="60.6" customHeight="1" x14ac:dyDescent="0.2">
      <c r="A19" s="38" t="s">
        <v>27</v>
      </c>
      <c r="B19" s="39"/>
      <c r="C19" s="39"/>
      <c r="D19" s="39"/>
      <c r="E19" s="39"/>
      <c r="F19" s="39"/>
      <c r="G19" s="39"/>
      <c r="H19" s="39"/>
      <c r="I19" s="40"/>
      <c r="J19" s="9"/>
      <c r="K19" s="41" t="s">
        <v>28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21"/>
      <c r="BI19" s="35" t="s">
        <v>25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7"/>
      <c r="BT19" s="13">
        <f>BT20+BT25+BT27+BT37+BT38+BT39+BT40+BT41+BT42+BT43</f>
        <v>2007089.2599999998</v>
      </c>
      <c r="BU19" s="12">
        <f>BU20+BU25+BU27+BU42+BU43</f>
        <v>3397848.7371700001</v>
      </c>
      <c r="BV19" s="77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9"/>
    </row>
    <row r="20" spans="1:91" s="8" customFormat="1" ht="13.9" customHeight="1" x14ac:dyDescent="0.2">
      <c r="A20" s="38" t="s">
        <v>29</v>
      </c>
      <c r="B20" s="39"/>
      <c r="C20" s="39"/>
      <c r="D20" s="39"/>
      <c r="E20" s="39"/>
      <c r="F20" s="39"/>
      <c r="G20" s="39"/>
      <c r="H20" s="39"/>
      <c r="I20" s="40"/>
      <c r="J20" s="9"/>
      <c r="K20" s="41" t="s">
        <v>30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21"/>
      <c r="BI20" s="35" t="s">
        <v>25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12">
        <f>BT21+BT22+BT23</f>
        <v>549318.09</v>
      </c>
      <c r="BU20" s="12">
        <f>BU21+BU22+BU23</f>
        <v>398143.95879999996</v>
      </c>
      <c r="BV20" s="94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6"/>
      <c r="CM20" s="14"/>
    </row>
    <row r="21" spans="1:91" s="8" customFormat="1" ht="30" customHeight="1" x14ac:dyDescent="0.2">
      <c r="A21" s="38" t="s">
        <v>31</v>
      </c>
      <c r="B21" s="39"/>
      <c r="C21" s="39"/>
      <c r="D21" s="39"/>
      <c r="E21" s="39"/>
      <c r="F21" s="39"/>
      <c r="G21" s="39"/>
      <c r="H21" s="39"/>
      <c r="I21" s="40"/>
      <c r="J21" s="9"/>
      <c r="K21" s="41" t="s">
        <v>32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21"/>
      <c r="BI21" s="35" t="s">
        <v>25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12">
        <v>65420.51</v>
      </c>
      <c r="BU21" s="12">
        <f>71577475.55/1000</f>
        <v>71577.475550000003</v>
      </c>
      <c r="BV21" s="94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6"/>
    </row>
    <row r="22" spans="1:91" s="8" customFormat="1" ht="68.45" customHeight="1" x14ac:dyDescent="0.2">
      <c r="A22" s="38" t="s">
        <v>33</v>
      </c>
      <c r="B22" s="39"/>
      <c r="C22" s="39"/>
      <c r="D22" s="39"/>
      <c r="E22" s="39"/>
      <c r="F22" s="39"/>
      <c r="G22" s="39"/>
      <c r="H22" s="39"/>
      <c r="I22" s="40"/>
      <c r="J22" s="9"/>
      <c r="K22" s="41" t="s">
        <v>34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21"/>
      <c r="BI22" s="35" t="s">
        <v>25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12"/>
      <c r="BU22" s="12">
        <v>286655.94258999999</v>
      </c>
      <c r="BV22" s="94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6"/>
      <c r="CM22" s="14"/>
    </row>
    <row r="23" spans="1:91" s="8" customFormat="1" ht="83.45" customHeight="1" x14ac:dyDescent="0.2">
      <c r="A23" s="38" t="s">
        <v>35</v>
      </c>
      <c r="B23" s="39"/>
      <c r="C23" s="39"/>
      <c r="D23" s="39"/>
      <c r="E23" s="39"/>
      <c r="F23" s="39"/>
      <c r="G23" s="39"/>
      <c r="H23" s="39"/>
      <c r="I23" s="40"/>
      <c r="J23" s="9"/>
      <c r="K23" s="41" t="s">
        <v>36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21"/>
      <c r="BI23" s="35" t="s">
        <v>25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12">
        <v>483897.58</v>
      </c>
      <c r="BU23" s="12">
        <f>BU24</f>
        <v>39910.540659999999</v>
      </c>
      <c r="BV23" s="94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6"/>
    </row>
    <row r="24" spans="1:91" s="8" customFormat="1" ht="52.15" customHeight="1" x14ac:dyDescent="0.2">
      <c r="A24" s="38" t="s">
        <v>37</v>
      </c>
      <c r="B24" s="39"/>
      <c r="C24" s="39"/>
      <c r="D24" s="39"/>
      <c r="E24" s="39"/>
      <c r="F24" s="39"/>
      <c r="G24" s="39"/>
      <c r="H24" s="39"/>
      <c r="I24" s="40"/>
      <c r="J24" s="9"/>
      <c r="K24" s="41" t="s">
        <v>34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21"/>
      <c r="BI24" s="35" t="s">
        <v>25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12"/>
      <c r="BU24" s="12">
        <v>39910.540659999999</v>
      </c>
      <c r="BV24" s="94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6"/>
    </row>
    <row r="25" spans="1:91" s="8" customFormat="1" ht="80.45" customHeight="1" x14ac:dyDescent="0.2">
      <c r="A25" s="38" t="s">
        <v>38</v>
      </c>
      <c r="B25" s="39"/>
      <c r="C25" s="39"/>
      <c r="D25" s="39"/>
      <c r="E25" s="39"/>
      <c r="F25" s="39"/>
      <c r="G25" s="39"/>
      <c r="H25" s="39"/>
      <c r="I25" s="40"/>
      <c r="J25" s="9"/>
      <c r="K25" s="41" t="s">
        <v>39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21"/>
      <c r="BI25" s="35" t="s">
        <v>25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12">
        <v>1351958.52</v>
      </c>
      <c r="BU25" s="12">
        <f>2947261.414</f>
        <v>2947261.4139999999</v>
      </c>
      <c r="BV25" s="94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6"/>
    </row>
    <row r="26" spans="1:91" s="8" customFormat="1" ht="25.9" customHeight="1" x14ac:dyDescent="0.2">
      <c r="A26" s="38" t="s">
        <v>40</v>
      </c>
      <c r="B26" s="39"/>
      <c r="C26" s="39"/>
      <c r="D26" s="39"/>
      <c r="E26" s="39"/>
      <c r="F26" s="39"/>
      <c r="G26" s="39"/>
      <c r="H26" s="39"/>
      <c r="I26" s="40"/>
      <c r="J26" s="9"/>
      <c r="K26" s="41" t="s">
        <v>34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21"/>
      <c r="BI26" s="35" t="s">
        <v>25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12"/>
      <c r="BU26" s="11"/>
      <c r="BV26" s="94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6"/>
    </row>
    <row r="27" spans="1:91" s="8" customFormat="1" ht="53.25" customHeight="1" x14ac:dyDescent="0.2">
      <c r="A27" s="38" t="s">
        <v>41</v>
      </c>
      <c r="B27" s="39"/>
      <c r="C27" s="39"/>
      <c r="D27" s="39"/>
      <c r="E27" s="39"/>
      <c r="F27" s="39"/>
      <c r="G27" s="39"/>
      <c r="H27" s="39"/>
      <c r="I27" s="40"/>
      <c r="J27" s="9"/>
      <c r="K27" s="41" t="s">
        <v>42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21"/>
      <c r="BI27" s="35" t="s">
        <v>25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12">
        <f>BT28+BT29+BT30</f>
        <v>32003.72</v>
      </c>
      <c r="BU27" s="12">
        <f>BU28+BU29+BU30</f>
        <v>52443.364370000003</v>
      </c>
      <c r="BV27" s="94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6"/>
    </row>
    <row r="28" spans="1:91" s="8" customFormat="1" ht="30" customHeight="1" x14ac:dyDescent="0.2">
      <c r="A28" s="38" t="s">
        <v>43</v>
      </c>
      <c r="B28" s="39"/>
      <c r="C28" s="39"/>
      <c r="D28" s="39"/>
      <c r="E28" s="39"/>
      <c r="F28" s="39"/>
      <c r="G28" s="39"/>
      <c r="H28" s="39"/>
      <c r="I28" s="40"/>
      <c r="J28" s="9"/>
      <c r="K28" s="41" t="s">
        <v>44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21"/>
      <c r="BI28" s="35" t="s">
        <v>25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12"/>
      <c r="BU28" s="12"/>
      <c r="BV28" s="94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6"/>
    </row>
    <row r="29" spans="1:91" s="8" customFormat="1" ht="27.6" customHeight="1" x14ac:dyDescent="0.2">
      <c r="A29" s="38" t="s">
        <v>45</v>
      </c>
      <c r="B29" s="39"/>
      <c r="C29" s="39"/>
      <c r="D29" s="39"/>
      <c r="E29" s="39"/>
      <c r="F29" s="39"/>
      <c r="G29" s="39"/>
      <c r="H29" s="39"/>
      <c r="I29" s="40"/>
      <c r="J29" s="9"/>
      <c r="K29" s="41" t="s">
        <v>46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21"/>
      <c r="BI29" s="35" t="s">
        <v>25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12"/>
      <c r="BU29" s="12">
        <v>409.95870000000002</v>
      </c>
      <c r="BV29" s="94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6"/>
    </row>
    <row r="30" spans="1:91" s="8" customFormat="1" ht="30" customHeight="1" x14ac:dyDescent="0.2">
      <c r="A30" s="38" t="s">
        <v>47</v>
      </c>
      <c r="B30" s="39"/>
      <c r="C30" s="39"/>
      <c r="D30" s="39"/>
      <c r="E30" s="39"/>
      <c r="F30" s="39"/>
      <c r="G30" s="39"/>
      <c r="H30" s="39"/>
      <c r="I30" s="40"/>
      <c r="J30" s="9"/>
      <c r="K30" s="41" t="s">
        <v>48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21"/>
      <c r="BI30" s="35" t="s">
        <v>25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12">
        <f>BT31+BT32+BT33+BT34+BT35+BT36</f>
        <v>32003.72</v>
      </c>
      <c r="BU30" s="12">
        <f>BU31+BU32+BU33+BU34+BU35+BU36+BU40+BU41</f>
        <v>52033.40567</v>
      </c>
      <c r="BV30" s="94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6"/>
    </row>
    <row r="31" spans="1:91" s="8" customFormat="1" ht="58.15" customHeight="1" x14ac:dyDescent="0.2">
      <c r="A31" s="97" t="s">
        <v>49</v>
      </c>
      <c r="B31" s="98"/>
      <c r="C31" s="98"/>
      <c r="D31" s="98"/>
      <c r="E31" s="98"/>
      <c r="F31" s="98"/>
      <c r="G31" s="98"/>
      <c r="H31" s="98"/>
      <c r="I31" s="99"/>
      <c r="J31" s="17"/>
      <c r="K31" s="83" t="s">
        <v>50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18"/>
      <c r="BI31" s="84" t="s">
        <v>25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6"/>
      <c r="BT31" s="12">
        <v>2326.89</v>
      </c>
      <c r="BU31" s="12">
        <f>[1]TDSheet!$E$154</f>
        <v>5704</v>
      </c>
      <c r="BV31" s="94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6"/>
    </row>
    <row r="32" spans="1:91" s="8" customFormat="1" ht="30" customHeight="1" x14ac:dyDescent="0.2">
      <c r="A32" s="97" t="s">
        <v>51</v>
      </c>
      <c r="B32" s="98"/>
      <c r="C32" s="98"/>
      <c r="D32" s="98"/>
      <c r="E32" s="98"/>
      <c r="F32" s="98"/>
      <c r="G32" s="98"/>
      <c r="H32" s="98"/>
      <c r="I32" s="99"/>
      <c r="J32" s="17"/>
      <c r="K32" s="83" t="s">
        <v>52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8"/>
      <c r="BI32" s="84" t="s">
        <v>25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12">
        <v>22187.97</v>
      </c>
      <c r="BU32" s="12">
        <f>20638.64436+1870.58349+35.66288+396.97114</f>
        <v>22941.861870000001</v>
      </c>
      <c r="BV32" s="94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6"/>
    </row>
    <row r="33" spans="1:90" s="8" customFormat="1" ht="30" customHeight="1" x14ac:dyDescent="0.2">
      <c r="A33" s="97" t="s">
        <v>53</v>
      </c>
      <c r="B33" s="98"/>
      <c r="C33" s="98"/>
      <c r="D33" s="98"/>
      <c r="E33" s="98"/>
      <c r="F33" s="98"/>
      <c r="G33" s="98"/>
      <c r="H33" s="98"/>
      <c r="I33" s="99"/>
      <c r="J33" s="17"/>
      <c r="K33" s="83" t="s">
        <v>54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8"/>
      <c r="BI33" s="84" t="s">
        <v>25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6"/>
      <c r="BT33" s="12">
        <v>6871.82</v>
      </c>
      <c r="BU33" s="12"/>
      <c r="BV33" s="94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6"/>
    </row>
    <row r="34" spans="1:90" s="8" customFormat="1" ht="30" customHeight="1" x14ac:dyDescent="0.2">
      <c r="A34" s="97" t="s">
        <v>55</v>
      </c>
      <c r="B34" s="98"/>
      <c r="C34" s="98"/>
      <c r="D34" s="98"/>
      <c r="E34" s="98"/>
      <c r="F34" s="98"/>
      <c r="G34" s="98"/>
      <c r="H34" s="98"/>
      <c r="I34" s="99"/>
      <c r="J34" s="17"/>
      <c r="K34" s="83" t="s">
        <v>56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18"/>
      <c r="BI34" s="84" t="s">
        <v>25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6"/>
      <c r="BT34" s="12">
        <v>0</v>
      </c>
      <c r="BU34" s="12">
        <f>2463.69034+285.2091</f>
        <v>2748.8994400000001</v>
      </c>
      <c r="BV34" s="94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</row>
    <row r="35" spans="1:90" s="8" customFormat="1" ht="54" customHeight="1" x14ac:dyDescent="0.2">
      <c r="A35" s="97" t="s">
        <v>57</v>
      </c>
      <c r="B35" s="98"/>
      <c r="C35" s="98"/>
      <c r="D35" s="98"/>
      <c r="E35" s="98"/>
      <c r="F35" s="98"/>
      <c r="G35" s="98"/>
      <c r="H35" s="98"/>
      <c r="I35" s="99"/>
      <c r="J35" s="17"/>
      <c r="K35" s="83" t="s">
        <v>58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18"/>
      <c r="BI35" s="84" t="s">
        <v>25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6"/>
      <c r="BT35" s="12"/>
      <c r="BU35" s="12"/>
      <c r="BV35" s="94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6"/>
    </row>
    <row r="36" spans="1:90" s="8" customFormat="1" ht="84.6" customHeight="1" x14ac:dyDescent="0.2">
      <c r="A36" s="97" t="s">
        <v>59</v>
      </c>
      <c r="B36" s="98"/>
      <c r="C36" s="98"/>
      <c r="D36" s="98"/>
      <c r="E36" s="98"/>
      <c r="F36" s="98"/>
      <c r="G36" s="98"/>
      <c r="H36" s="98"/>
      <c r="I36" s="99"/>
      <c r="J36" s="17"/>
      <c r="K36" s="83" t="s">
        <v>60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18"/>
      <c r="BI36" s="84" t="s">
        <v>25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6"/>
      <c r="BT36" s="12">
        <v>617.04</v>
      </c>
      <c r="BU36" s="12">
        <v>20638.644359999998</v>
      </c>
      <c r="BV36" s="94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6"/>
    </row>
    <row r="37" spans="1:90" s="8" customFormat="1" ht="27.6" customHeight="1" x14ac:dyDescent="0.2">
      <c r="A37" s="97" t="s">
        <v>61</v>
      </c>
      <c r="B37" s="98"/>
      <c r="C37" s="98"/>
      <c r="D37" s="98"/>
      <c r="E37" s="98"/>
      <c r="F37" s="98"/>
      <c r="G37" s="98"/>
      <c r="H37" s="98"/>
      <c r="I37" s="99"/>
      <c r="J37" s="17"/>
      <c r="K37" s="83" t="s">
        <v>62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18"/>
      <c r="BI37" s="84" t="s">
        <v>25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12">
        <v>2696.6</v>
      </c>
      <c r="BU37" s="12">
        <f>46334.06743+481.60512</f>
        <v>46815.672550000003</v>
      </c>
      <c r="BV37" s="94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</row>
    <row r="38" spans="1:90" s="8" customFormat="1" ht="57" customHeight="1" x14ac:dyDescent="0.2">
      <c r="A38" s="97" t="s">
        <v>63</v>
      </c>
      <c r="B38" s="98"/>
      <c r="C38" s="98"/>
      <c r="D38" s="98"/>
      <c r="E38" s="98"/>
      <c r="F38" s="98"/>
      <c r="G38" s="98"/>
      <c r="H38" s="98"/>
      <c r="I38" s="99"/>
      <c r="J38" s="17"/>
      <c r="K38" s="83" t="s">
        <v>64</v>
      </c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18"/>
      <c r="BI38" s="84" t="s">
        <v>25</v>
      </c>
      <c r="BJ38" s="85"/>
      <c r="BK38" s="85"/>
      <c r="BL38" s="85"/>
      <c r="BM38" s="85"/>
      <c r="BN38" s="85"/>
      <c r="BO38" s="85"/>
      <c r="BP38" s="85"/>
      <c r="BQ38" s="85"/>
      <c r="BR38" s="85"/>
      <c r="BS38" s="86"/>
      <c r="BT38" s="12">
        <v>0</v>
      </c>
      <c r="BU38" s="12">
        <v>16057.419</v>
      </c>
      <c r="BV38" s="94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6"/>
    </row>
    <row r="39" spans="1:90" s="8" customFormat="1" ht="30" customHeight="1" x14ac:dyDescent="0.2">
      <c r="A39" s="97" t="s">
        <v>65</v>
      </c>
      <c r="B39" s="98"/>
      <c r="C39" s="98"/>
      <c r="D39" s="98"/>
      <c r="E39" s="98"/>
      <c r="F39" s="98"/>
      <c r="G39" s="98"/>
      <c r="H39" s="98"/>
      <c r="I39" s="99"/>
      <c r="J39" s="17"/>
      <c r="K39" s="83" t="s">
        <v>66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18"/>
      <c r="BI39" s="84" t="s">
        <v>25</v>
      </c>
      <c r="BJ39" s="85"/>
      <c r="BK39" s="85"/>
      <c r="BL39" s="85"/>
      <c r="BM39" s="85"/>
      <c r="BN39" s="85"/>
      <c r="BO39" s="85"/>
      <c r="BP39" s="85"/>
      <c r="BQ39" s="85"/>
      <c r="BR39" s="85"/>
      <c r="BS39" s="86"/>
      <c r="BT39" s="12">
        <v>10631.13</v>
      </c>
      <c r="BU39" s="12">
        <v>1131.4159999999999</v>
      </c>
      <c r="BV39" s="94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6"/>
    </row>
    <row r="40" spans="1:90" s="8" customFormat="1" ht="76.150000000000006" customHeight="1" x14ac:dyDescent="0.2">
      <c r="A40" s="97" t="s">
        <v>67</v>
      </c>
      <c r="B40" s="98"/>
      <c r="C40" s="98"/>
      <c r="D40" s="98"/>
      <c r="E40" s="98"/>
      <c r="F40" s="98"/>
      <c r="G40" s="98"/>
      <c r="H40" s="98"/>
      <c r="I40" s="99"/>
      <c r="J40" s="17"/>
      <c r="K40" s="83" t="s">
        <v>68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18"/>
      <c r="BI40" s="84" t="s">
        <v>25</v>
      </c>
      <c r="BJ40" s="85"/>
      <c r="BK40" s="85"/>
      <c r="BL40" s="85"/>
      <c r="BM40" s="85"/>
      <c r="BN40" s="85"/>
      <c r="BO40" s="85"/>
      <c r="BP40" s="85"/>
      <c r="BQ40" s="85"/>
      <c r="BR40" s="85"/>
      <c r="BS40" s="86"/>
      <c r="BT40" s="12">
        <v>0</v>
      </c>
      <c r="BU40" s="12"/>
      <c r="BV40" s="94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6"/>
    </row>
    <row r="41" spans="1:90" s="8" customFormat="1" ht="57.6" customHeight="1" x14ac:dyDescent="0.2">
      <c r="A41" s="97" t="s">
        <v>69</v>
      </c>
      <c r="B41" s="98"/>
      <c r="C41" s="98"/>
      <c r="D41" s="98"/>
      <c r="E41" s="98"/>
      <c r="F41" s="98"/>
      <c r="G41" s="98"/>
      <c r="H41" s="98"/>
      <c r="I41" s="99"/>
      <c r="J41" s="17"/>
      <c r="K41" s="83" t="s">
        <v>70</v>
      </c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18"/>
      <c r="BI41" s="84" t="s">
        <v>25</v>
      </c>
      <c r="BJ41" s="85"/>
      <c r="BK41" s="85"/>
      <c r="BL41" s="85"/>
      <c r="BM41" s="85"/>
      <c r="BN41" s="85"/>
      <c r="BO41" s="85"/>
      <c r="BP41" s="85"/>
      <c r="BQ41" s="85"/>
      <c r="BR41" s="85"/>
      <c r="BS41" s="86"/>
      <c r="BT41" s="12">
        <f>1979.49+58501.71</f>
        <v>60481.2</v>
      </c>
      <c r="BU41" s="12"/>
      <c r="BV41" s="94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6"/>
    </row>
    <row r="42" spans="1:90" s="8" customFormat="1" ht="58.9" customHeight="1" x14ac:dyDescent="0.2">
      <c r="A42" s="38" t="s">
        <v>71</v>
      </c>
      <c r="B42" s="39"/>
      <c r="C42" s="39"/>
      <c r="D42" s="39"/>
      <c r="E42" s="39"/>
      <c r="F42" s="39"/>
      <c r="G42" s="39"/>
      <c r="H42" s="39"/>
      <c r="I42" s="40"/>
      <c r="J42" s="9"/>
      <c r="K42" s="41" t="s">
        <v>72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21"/>
      <c r="BI42" s="35" t="s">
        <v>25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12"/>
      <c r="BU42" s="12"/>
      <c r="BV42" s="94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</row>
    <row r="43" spans="1:90" s="8" customFormat="1" ht="32.450000000000003" customHeight="1" x14ac:dyDescent="0.2">
      <c r="A43" s="38" t="s">
        <v>73</v>
      </c>
      <c r="B43" s="39"/>
      <c r="C43" s="39"/>
      <c r="D43" s="39"/>
      <c r="E43" s="39"/>
      <c r="F43" s="39"/>
      <c r="G43" s="39"/>
      <c r="H43" s="39"/>
      <c r="I43" s="40"/>
      <c r="J43" s="9"/>
      <c r="K43" s="41" t="s">
        <v>74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21"/>
      <c r="BI43" s="35" t="s">
        <v>25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12"/>
      <c r="BU43" s="12"/>
      <c r="BV43" s="94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6"/>
    </row>
    <row r="44" spans="1:90" s="8" customFormat="1" ht="30" customHeight="1" x14ac:dyDescent="0.2">
      <c r="A44" s="38" t="s">
        <v>75</v>
      </c>
      <c r="B44" s="39"/>
      <c r="C44" s="39"/>
      <c r="D44" s="39"/>
      <c r="E44" s="39"/>
      <c r="F44" s="39"/>
      <c r="G44" s="39"/>
      <c r="H44" s="39"/>
      <c r="I44" s="40"/>
      <c r="J44" s="9"/>
      <c r="K44" s="41" t="s">
        <v>76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21"/>
      <c r="BI44" s="35" t="s">
        <v>25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12">
        <f>BT45+BT46+BT47+BT48+BT49+BT50+BT51+BT52+BT53+BT54+BT56+BT57</f>
        <v>2128840.94</v>
      </c>
      <c r="BU44" s="12"/>
      <c r="BV44" s="93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2"/>
    </row>
    <row r="45" spans="1:90" s="8" customFormat="1" ht="53.45" customHeight="1" x14ac:dyDescent="0.2">
      <c r="A45" s="38" t="s">
        <v>77</v>
      </c>
      <c r="B45" s="39"/>
      <c r="C45" s="39"/>
      <c r="D45" s="39"/>
      <c r="E45" s="39"/>
      <c r="F45" s="39"/>
      <c r="G45" s="39"/>
      <c r="H45" s="39"/>
      <c r="I45" s="40"/>
      <c r="J45" s="9"/>
      <c r="K45" s="41" t="s">
        <v>78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21"/>
      <c r="BI45" s="35" t="s">
        <v>25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12">
        <v>1096940.6200000001</v>
      </c>
      <c r="BU45" s="12">
        <f>[2]ДАГЭ!$EH$41</f>
        <v>1178670.0027699999</v>
      </c>
      <c r="BV45" s="77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9"/>
    </row>
    <row r="46" spans="1:90" s="8" customFormat="1" ht="45" customHeight="1" x14ac:dyDescent="0.2">
      <c r="A46" s="38" t="s">
        <v>79</v>
      </c>
      <c r="B46" s="39"/>
      <c r="C46" s="39"/>
      <c r="D46" s="39"/>
      <c r="E46" s="39"/>
      <c r="F46" s="39"/>
      <c r="G46" s="39"/>
      <c r="H46" s="39"/>
      <c r="I46" s="40"/>
      <c r="J46" s="9"/>
      <c r="K46" s="41" t="s">
        <v>80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21"/>
      <c r="BI46" s="35" t="s">
        <v>25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12"/>
      <c r="BU46" s="12"/>
      <c r="BV46" s="90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2"/>
    </row>
    <row r="47" spans="1:90" s="8" customFormat="1" ht="42.6" customHeight="1" x14ac:dyDescent="0.2">
      <c r="A47" s="38" t="s">
        <v>81</v>
      </c>
      <c r="B47" s="39"/>
      <c r="C47" s="39"/>
      <c r="D47" s="39"/>
      <c r="E47" s="39"/>
      <c r="F47" s="39"/>
      <c r="G47" s="39"/>
      <c r="H47" s="39"/>
      <c r="I47" s="40"/>
      <c r="J47" s="9"/>
      <c r="K47" s="41" t="s">
        <v>82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21"/>
      <c r="BI47" s="35" t="s">
        <v>25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12">
        <v>100090.91</v>
      </c>
      <c r="BU47" s="12"/>
      <c r="BV47" s="87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9"/>
    </row>
    <row r="48" spans="1:90" s="8" customFormat="1" ht="63" customHeight="1" x14ac:dyDescent="0.2">
      <c r="A48" s="38" t="s">
        <v>83</v>
      </c>
      <c r="B48" s="39"/>
      <c r="C48" s="39"/>
      <c r="D48" s="39"/>
      <c r="E48" s="39"/>
      <c r="F48" s="39"/>
      <c r="G48" s="39"/>
      <c r="H48" s="39"/>
      <c r="I48" s="40"/>
      <c r="J48" s="9"/>
      <c r="K48" s="41" t="s">
        <v>84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21"/>
      <c r="BI48" s="35" t="s">
        <v>25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12">
        <v>410995.39</v>
      </c>
      <c r="BU48" s="12"/>
      <c r="BV48" s="77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9"/>
    </row>
    <row r="49" spans="1:90" s="8" customFormat="1" ht="58.15" customHeight="1" x14ac:dyDescent="0.2">
      <c r="A49" s="38" t="s">
        <v>85</v>
      </c>
      <c r="B49" s="39"/>
      <c r="C49" s="39"/>
      <c r="D49" s="39"/>
      <c r="E49" s="39"/>
      <c r="F49" s="39"/>
      <c r="G49" s="39"/>
      <c r="H49" s="39"/>
      <c r="I49" s="40"/>
      <c r="J49" s="9"/>
      <c r="K49" s="41" t="s">
        <v>86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21"/>
      <c r="BI49" s="35" t="s">
        <v>25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12"/>
      <c r="BU49" s="12"/>
      <c r="BV49" s="87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9"/>
    </row>
    <row r="50" spans="1:90" s="8" customFormat="1" ht="48.75" customHeight="1" x14ac:dyDescent="0.2">
      <c r="A50" s="38" t="s">
        <v>87</v>
      </c>
      <c r="B50" s="39"/>
      <c r="C50" s="39"/>
      <c r="D50" s="39"/>
      <c r="E50" s="39"/>
      <c r="F50" s="39"/>
      <c r="G50" s="39"/>
      <c r="H50" s="39"/>
      <c r="I50" s="40"/>
      <c r="J50" s="9"/>
      <c r="K50" s="41" t="s">
        <v>88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21"/>
      <c r="BI50" s="35" t="s">
        <v>25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12">
        <v>424192.33</v>
      </c>
      <c r="BU50" s="12"/>
      <c r="BV50" s="77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9"/>
    </row>
    <row r="51" spans="1:90" s="8" customFormat="1" ht="15" customHeight="1" x14ac:dyDescent="0.2">
      <c r="A51" s="38" t="s">
        <v>89</v>
      </c>
      <c r="B51" s="39"/>
      <c r="C51" s="39"/>
      <c r="D51" s="39"/>
      <c r="E51" s="39"/>
      <c r="F51" s="39"/>
      <c r="G51" s="39"/>
      <c r="H51" s="39"/>
      <c r="I51" s="40"/>
      <c r="J51" s="9"/>
      <c r="K51" s="41" t="s">
        <v>90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21"/>
      <c r="BI51" s="35" t="s">
        <v>25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12"/>
      <c r="BU51" s="12">
        <v>0</v>
      </c>
      <c r="BV51" s="77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9"/>
    </row>
    <row r="52" spans="1:90" s="8" customFormat="1" ht="78.599999999999994" customHeight="1" x14ac:dyDescent="0.2">
      <c r="A52" s="38" t="s">
        <v>91</v>
      </c>
      <c r="B52" s="39"/>
      <c r="C52" s="39"/>
      <c r="D52" s="39"/>
      <c r="E52" s="39"/>
      <c r="F52" s="39"/>
      <c r="G52" s="39"/>
      <c r="H52" s="39"/>
      <c r="I52" s="40"/>
      <c r="J52" s="9"/>
      <c r="K52" s="41" t="s">
        <v>92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21"/>
      <c r="BI52" s="35" t="s">
        <v>25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12">
        <v>0</v>
      </c>
      <c r="BU52" s="12"/>
      <c r="BV52" s="77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9"/>
    </row>
    <row r="53" spans="1:90" s="8" customFormat="1" ht="45.75" customHeight="1" x14ac:dyDescent="0.2">
      <c r="A53" s="38" t="s">
        <v>93</v>
      </c>
      <c r="B53" s="39"/>
      <c r="C53" s="39"/>
      <c r="D53" s="39"/>
      <c r="E53" s="39"/>
      <c r="F53" s="39"/>
      <c r="G53" s="39"/>
      <c r="H53" s="39"/>
      <c r="I53" s="40"/>
      <c r="J53" s="9"/>
      <c r="K53" s="41" t="s">
        <v>94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21"/>
      <c r="BI53" s="35" t="s">
        <v>25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12">
        <f>1297.19+93871.63+1452.87</f>
        <v>96621.69</v>
      </c>
      <c r="BU53" s="12"/>
      <c r="BV53" s="77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9"/>
    </row>
    <row r="54" spans="1:90" s="8" customFormat="1" ht="103.15" customHeight="1" x14ac:dyDescent="0.2">
      <c r="A54" s="38" t="s">
        <v>95</v>
      </c>
      <c r="B54" s="39"/>
      <c r="C54" s="39"/>
      <c r="D54" s="39"/>
      <c r="E54" s="39"/>
      <c r="F54" s="39"/>
      <c r="G54" s="39"/>
      <c r="H54" s="39"/>
      <c r="I54" s="40"/>
      <c r="J54" s="9"/>
      <c r="K54" s="41" t="s">
        <v>96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21"/>
      <c r="BI54" s="35" t="s">
        <v>25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7"/>
      <c r="BT54" s="12">
        <v>0</v>
      </c>
      <c r="BU54" s="11">
        <v>0</v>
      </c>
      <c r="BV54" s="42" t="s">
        <v>97</v>
      </c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4"/>
    </row>
    <row r="55" spans="1:90" s="8" customFormat="1" ht="39.6" customHeight="1" x14ac:dyDescent="0.2">
      <c r="A55" s="38" t="s">
        <v>98</v>
      </c>
      <c r="B55" s="39"/>
      <c r="C55" s="39"/>
      <c r="D55" s="39"/>
      <c r="E55" s="39"/>
      <c r="F55" s="39"/>
      <c r="G55" s="39"/>
      <c r="H55" s="39"/>
      <c r="I55" s="40"/>
      <c r="J55" s="9"/>
      <c r="K55" s="41" t="s">
        <v>99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21"/>
      <c r="BI55" s="35" t="s">
        <v>100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12"/>
      <c r="BU55" s="19"/>
      <c r="BV55" s="42" t="s">
        <v>101</v>
      </c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4"/>
    </row>
    <row r="56" spans="1:90" s="8" customFormat="1" ht="111.75" customHeight="1" x14ac:dyDescent="0.2">
      <c r="A56" s="38" t="s">
        <v>102</v>
      </c>
      <c r="B56" s="39"/>
      <c r="C56" s="39"/>
      <c r="D56" s="39"/>
      <c r="E56" s="39"/>
      <c r="F56" s="39"/>
      <c r="G56" s="39"/>
      <c r="H56" s="39"/>
      <c r="I56" s="40"/>
      <c r="J56" s="9"/>
      <c r="K56" s="41" t="s">
        <v>103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21"/>
      <c r="BI56" s="35" t="s">
        <v>25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12"/>
      <c r="BU56" s="20">
        <v>0</v>
      </c>
      <c r="BV56" s="51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3"/>
    </row>
    <row r="57" spans="1:90" s="8" customFormat="1" ht="54.6" customHeight="1" x14ac:dyDescent="0.2">
      <c r="A57" s="38" t="s">
        <v>104</v>
      </c>
      <c r="B57" s="39"/>
      <c r="C57" s="39"/>
      <c r="D57" s="39"/>
      <c r="E57" s="39"/>
      <c r="F57" s="39"/>
      <c r="G57" s="39"/>
      <c r="H57" s="39"/>
      <c r="I57" s="40"/>
      <c r="J57" s="9"/>
      <c r="K57" s="41" t="s">
        <v>105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21"/>
      <c r="BI57" s="35" t="s">
        <v>25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12"/>
      <c r="BU57" s="20"/>
      <c r="BV57" s="87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9"/>
    </row>
    <row r="58" spans="1:90" s="8" customFormat="1" ht="92.45" customHeight="1" x14ac:dyDescent="0.2">
      <c r="A58" s="38" t="s">
        <v>106</v>
      </c>
      <c r="B58" s="39"/>
      <c r="C58" s="39"/>
      <c r="D58" s="39"/>
      <c r="E58" s="39"/>
      <c r="F58" s="39"/>
      <c r="G58" s="39"/>
      <c r="H58" s="39"/>
      <c r="I58" s="40"/>
      <c r="J58" s="9"/>
      <c r="K58" s="41" t="s">
        <v>107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21"/>
      <c r="BI58" s="35" t="s">
        <v>25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12"/>
      <c r="BU58" s="12"/>
      <c r="BV58" s="77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9"/>
    </row>
    <row r="59" spans="1:90" s="8" customFormat="1" ht="27" customHeight="1" x14ac:dyDescent="0.2">
      <c r="A59" s="38" t="s">
        <v>108</v>
      </c>
      <c r="B59" s="39"/>
      <c r="C59" s="39"/>
      <c r="D59" s="39"/>
      <c r="E59" s="39"/>
      <c r="F59" s="39"/>
      <c r="G59" s="39"/>
      <c r="H59" s="39"/>
      <c r="I59" s="40"/>
      <c r="J59" s="9"/>
      <c r="K59" s="83" t="s">
        <v>109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8"/>
      <c r="BI59" s="84" t="s">
        <v>25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6"/>
      <c r="BT59" s="12"/>
      <c r="BU59" s="12"/>
      <c r="BV59" s="77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9"/>
    </row>
    <row r="60" spans="1:90" s="8" customFormat="1" ht="17.45" customHeight="1" x14ac:dyDescent="0.2">
      <c r="A60" s="38" t="s">
        <v>110</v>
      </c>
      <c r="B60" s="39"/>
      <c r="C60" s="39"/>
      <c r="D60" s="39"/>
      <c r="E60" s="39"/>
      <c r="F60" s="39"/>
      <c r="G60" s="39"/>
      <c r="H60" s="39"/>
      <c r="I60" s="40"/>
      <c r="J60" s="9"/>
      <c r="K60" s="41" t="s">
        <v>111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21"/>
      <c r="BI60" s="35" t="s">
        <v>25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12"/>
      <c r="BU60" s="20"/>
      <c r="BV60" s="54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6"/>
    </row>
    <row r="61" spans="1:90" s="8" customFormat="1" ht="30.6" customHeight="1" x14ac:dyDescent="0.2">
      <c r="A61" s="38" t="s">
        <v>112</v>
      </c>
      <c r="B61" s="39"/>
      <c r="C61" s="39"/>
      <c r="D61" s="39"/>
      <c r="E61" s="39"/>
      <c r="F61" s="39"/>
      <c r="G61" s="39"/>
      <c r="H61" s="39"/>
      <c r="I61" s="40"/>
      <c r="J61" s="9"/>
      <c r="K61" s="41" t="s">
        <v>113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21"/>
      <c r="BI61" s="35" t="s">
        <v>25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12"/>
      <c r="BU61" s="20"/>
      <c r="BV61" s="77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9"/>
    </row>
    <row r="62" spans="1:90" s="8" customFormat="1" ht="53.45" customHeight="1" x14ac:dyDescent="0.2">
      <c r="A62" s="38" t="s">
        <v>114</v>
      </c>
      <c r="B62" s="39"/>
      <c r="C62" s="39"/>
      <c r="D62" s="39"/>
      <c r="E62" s="39"/>
      <c r="F62" s="39"/>
      <c r="G62" s="39"/>
      <c r="H62" s="39"/>
      <c r="I62" s="40"/>
      <c r="J62" s="9"/>
      <c r="K62" s="41" t="s">
        <v>115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21"/>
      <c r="BI62" s="35" t="s">
        <v>25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12"/>
      <c r="BU62" s="20"/>
      <c r="BV62" s="77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9"/>
    </row>
    <row r="63" spans="1:90" s="8" customFormat="1" ht="57.75" customHeight="1" x14ac:dyDescent="0.2">
      <c r="A63" s="38" t="s">
        <v>116</v>
      </c>
      <c r="B63" s="39"/>
      <c r="C63" s="39"/>
      <c r="D63" s="39"/>
      <c r="E63" s="39"/>
      <c r="F63" s="39"/>
      <c r="G63" s="39"/>
      <c r="H63" s="39"/>
      <c r="I63" s="40"/>
      <c r="J63" s="9"/>
      <c r="K63" s="41" t="s">
        <v>117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21"/>
      <c r="BI63" s="35" t="s">
        <v>25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12"/>
      <c r="BU63" s="20"/>
      <c r="BV63" s="80" t="s">
        <v>118</v>
      </c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2"/>
    </row>
    <row r="64" spans="1:90" s="8" customFormat="1" ht="30" customHeight="1" x14ac:dyDescent="0.2">
      <c r="A64" s="38" t="s">
        <v>119</v>
      </c>
      <c r="B64" s="39"/>
      <c r="C64" s="39"/>
      <c r="D64" s="39"/>
      <c r="E64" s="39"/>
      <c r="F64" s="39"/>
      <c r="G64" s="39"/>
      <c r="H64" s="39"/>
      <c r="I64" s="40"/>
      <c r="J64" s="9"/>
      <c r="K64" s="41" t="s">
        <v>120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21"/>
      <c r="BI64" s="35" t="s">
        <v>25</v>
      </c>
      <c r="BJ64" s="36"/>
      <c r="BK64" s="36"/>
      <c r="BL64" s="36"/>
      <c r="BM64" s="36"/>
      <c r="BN64" s="36"/>
      <c r="BO64" s="36"/>
      <c r="BP64" s="36"/>
      <c r="BQ64" s="36"/>
      <c r="BR64" s="36"/>
      <c r="BS64" s="37"/>
      <c r="BT64" s="12"/>
      <c r="BU64" s="20"/>
      <c r="BV64" s="51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3"/>
    </row>
    <row r="65" spans="1:91" s="8" customFormat="1" ht="45" customHeight="1" x14ac:dyDescent="0.2">
      <c r="A65" s="38" t="s">
        <v>121</v>
      </c>
      <c r="B65" s="39"/>
      <c r="C65" s="39"/>
      <c r="D65" s="39"/>
      <c r="E65" s="39"/>
      <c r="F65" s="39"/>
      <c r="G65" s="39"/>
      <c r="H65" s="39"/>
      <c r="I65" s="40"/>
      <c r="J65" s="9"/>
      <c r="K65" s="41" t="s">
        <v>122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21"/>
      <c r="BI65" s="35" t="s">
        <v>25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12">
        <f>BT66*BT67</f>
        <v>2569922.0556075005</v>
      </c>
      <c r="BU65" s="12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</row>
    <row r="66" spans="1:91" s="8" customFormat="1" ht="44.45" customHeight="1" x14ac:dyDescent="0.2">
      <c r="A66" s="38" t="s">
        <v>27</v>
      </c>
      <c r="B66" s="39"/>
      <c r="C66" s="39"/>
      <c r="D66" s="39"/>
      <c r="E66" s="39"/>
      <c r="F66" s="39"/>
      <c r="G66" s="39"/>
      <c r="H66" s="39"/>
      <c r="I66" s="40"/>
      <c r="J66" s="9"/>
      <c r="K66" s="41" t="s">
        <v>123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21"/>
      <c r="BI66" s="35" t="s">
        <v>124</v>
      </c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12">
        <f>(718.533+701.798)</f>
        <v>1420.3310000000001</v>
      </c>
      <c r="BU66" s="12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</row>
    <row r="67" spans="1:91" s="8" customFormat="1" ht="64.900000000000006" customHeight="1" x14ac:dyDescent="0.2">
      <c r="A67" s="38" t="s">
        <v>75</v>
      </c>
      <c r="B67" s="39"/>
      <c r="C67" s="39"/>
      <c r="D67" s="39"/>
      <c r="E67" s="39"/>
      <c r="F67" s="39"/>
      <c r="G67" s="39"/>
      <c r="H67" s="39"/>
      <c r="I67" s="40"/>
      <c r="J67" s="9"/>
      <c r="K67" s="41" t="s">
        <v>125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21"/>
      <c r="BI67" s="42" t="s">
        <v>126</v>
      </c>
      <c r="BJ67" s="43"/>
      <c r="BK67" s="43"/>
      <c r="BL67" s="43"/>
      <c r="BM67" s="43"/>
      <c r="BN67" s="43"/>
      <c r="BO67" s="43"/>
      <c r="BP67" s="43"/>
      <c r="BQ67" s="43"/>
      <c r="BR67" s="43"/>
      <c r="BS67" s="44"/>
      <c r="BT67" s="12">
        <f>(1826.073+1792.692)/2</f>
        <v>1809.3825000000002</v>
      </c>
      <c r="BU67" s="20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</row>
    <row r="68" spans="1:91" s="8" customFormat="1" ht="63" customHeight="1" x14ac:dyDescent="0.2">
      <c r="A68" s="38" t="s">
        <v>127</v>
      </c>
      <c r="B68" s="39"/>
      <c r="C68" s="39"/>
      <c r="D68" s="39"/>
      <c r="E68" s="39"/>
      <c r="F68" s="39"/>
      <c r="G68" s="39"/>
      <c r="H68" s="39"/>
      <c r="I68" s="40"/>
      <c r="J68" s="9"/>
      <c r="K68" s="41" t="s">
        <v>128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21"/>
      <c r="BI68" s="35" t="s">
        <v>22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12"/>
      <c r="BU68" s="9" t="s">
        <v>22</v>
      </c>
      <c r="BV68" s="42" t="s">
        <v>22</v>
      </c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4"/>
    </row>
    <row r="69" spans="1:91" s="8" customFormat="1" ht="44.45" customHeight="1" x14ac:dyDescent="0.2">
      <c r="A69" s="38" t="s">
        <v>23</v>
      </c>
      <c r="B69" s="39"/>
      <c r="C69" s="39"/>
      <c r="D69" s="39"/>
      <c r="E69" s="39"/>
      <c r="F69" s="39"/>
      <c r="G69" s="39"/>
      <c r="H69" s="39"/>
      <c r="I69" s="40"/>
      <c r="J69" s="9"/>
      <c r="K69" s="41" t="s">
        <v>129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21"/>
      <c r="BI69" s="35" t="s">
        <v>130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12" t="s">
        <v>131</v>
      </c>
      <c r="BU69" s="22">
        <v>651284</v>
      </c>
      <c r="BV69" s="42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4"/>
    </row>
    <row r="70" spans="1:91" s="8" customFormat="1" ht="15" customHeight="1" x14ac:dyDescent="0.2">
      <c r="A70" s="38" t="s">
        <v>132</v>
      </c>
      <c r="B70" s="39"/>
      <c r="C70" s="39"/>
      <c r="D70" s="39"/>
      <c r="E70" s="39"/>
      <c r="F70" s="39"/>
      <c r="G70" s="39"/>
      <c r="H70" s="39"/>
      <c r="I70" s="40"/>
      <c r="J70" s="9"/>
      <c r="K70" s="41" t="s">
        <v>133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21"/>
      <c r="BI70" s="35" t="s">
        <v>134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12" t="s">
        <v>135</v>
      </c>
      <c r="BU70" s="12"/>
      <c r="BV70" s="51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3"/>
    </row>
    <row r="71" spans="1:91" s="8" customFormat="1" ht="30" hidden="1" customHeight="1" x14ac:dyDescent="0.2">
      <c r="A71" s="38" t="s">
        <v>136</v>
      </c>
      <c r="B71" s="39"/>
      <c r="C71" s="39"/>
      <c r="D71" s="39"/>
      <c r="E71" s="39"/>
      <c r="F71" s="39"/>
      <c r="G71" s="39"/>
      <c r="H71" s="39"/>
      <c r="I71" s="40"/>
      <c r="J71" s="9"/>
      <c r="K71" s="41" t="s">
        <v>137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21"/>
      <c r="BI71" s="35" t="s">
        <v>134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12"/>
      <c r="BU71" s="12"/>
      <c r="BV71" s="51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3"/>
    </row>
    <row r="72" spans="1:91" s="8" customFormat="1" ht="30" customHeight="1" x14ac:dyDescent="0.2">
      <c r="A72" s="70" t="s">
        <v>138</v>
      </c>
      <c r="B72" s="71"/>
      <c r="C72" s="71"/>
      <c r="D72" s="71"/>
      <c r="E72" s="71"/>
      <c r="F72" s="71"/>
      <c r="G72" s="71"/>
      <c r="H72" s="71"/>
      <c r="I72" s="72"/>
      <c r="J72" s="67" t="s">
        <v>139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9"/>
      <c r="BI72" s="35" t="s">
        <v>134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12" t="s">
        <v>135</v>
      </c>
      <c r="BU72" s="12"/>
      <c r="BV72" s="51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3"/>
    </row>
    <row r="73" spans="1:91" s="8" customFormat="1" ht="30" customHeight="1" x14ac:dyDescent="0.2">
      <c r="A73" s="38" t="s">
        <v>140</v>
      </c>
      <c r="B73" s="60"/>
      <c r="C73" s="60"/>
      <c r="D73" s="60"/>
      <c r="E73" s="60"/>
      <c r="F73" s="60"/>
      <c r="G73" s="60"/>
      <c r="H73" s="60"/>
      <c r="I73" s="61"/>
      <c r="J73" s="67" t="s">
        <v>141</v>
      </c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9"/>
      <c r="BI73" s="35" t="s">
        <v>134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12" t="s">
        <v>135</v>
      </c>
      <c r="BU73" s="12"/>
      <c r="BV73" s="23"/>
      <c r="BW73" s="73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5"/>
    </row>
    <row r="74" spans="1:91" s="8" customFormat="1" ht="30" customHeight="1" x14ac:dyDescent="0.2">
      <c r="A74" s="38" t="s">
        <v>142</v>
      </c>
      <c r="B74" s="60"/>
      <c r="C74" s="60"/>
      <c r="D74" s="60"/>
      <c r="E74" s="60"/>
      <c r="F74" s="60"/>
      <c r="G74" s="60"/>
      <c r="H74" s="60"/>
      <c r="I74" s="61"/>
      <c r="J74" s="67" t="s">
        <v>143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9"/>
      <c r="BI74" s="35" t="s">
        <v>134</v>
      </c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12" t="s">
        <v>135</v>
      </c>
      <c r="BU74" s="12"/>
      <c r="BV74" s="23"/>
      <c r="BW74" s="5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3"/>
    </row>
    <row r="75" spans="1:91" s="8" customFormat="1" ht="30" customHeight="1" x14ac:dyDescent="0.2">
      <c r="A75" s="38" t="s">
        <v>144</v>
      </c>
      <c r="B75" s="39"/>
      <c r="C75" s="39"/>
      <c r="D75" s="39"/>
      <c r="E75" s="39"/>
      <c r="F75" s="39"/>
      <c r="G75" s="39"/>
      <c r="H75" s="39"/>
      <c r="I75" s="40"/>
      <c r="J75" s="9"/>
      <c r="K75" s="41" t="s">
        <v>145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21"/>
      <c r="BI75" s="35" t="s">
        <v>146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12">
        <f>BT76+BT77+BT78+BT79</f>
        <v>55500.83</v>
      </c>
      <c r="BU75" s="12"/>
      <c r="BV75" s="64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3"/>
    </row>
    <row r="76" spans="1:91" s="8" customFormat="1" ht="30" customHeight="1" x14ac:dyDescent="0.2">
      <c r="A76" s="38" t="s">
        <v>147</v>
      </c>
      <c r="B76" s="39"/>
      <c r="C76" s="39"/>
      <c r="D76" s="39"/>
      <c r="E76" s="39"/>
      <c r="F76" s="39"/>
      <c r="G76" s="39"/>
      <c r="H76" s="39"/>
      <c r="I76" s="40"/>
      <c r="J76" s="51" t="s">
        <v>148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3"/>
      <c r="BI76" s="35" t="s">
        <v>146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12">
        <v>3614.99</v>
      </c>
      <c r="BU76" s="12"/>
      <c r="BV76" s="51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3"/>
    </row>
    <row r="77" spans="1:91" s="8" customFormat="1" ht="30" customHeight="1" x14ac:dyDescent="0.2">
      <c r="A77" s="38" t="s">
        <v>149</v>
      </c>
      <c r="B77" s="60"/>
      <c r="C77" s="60"/>
      <c r="D77" s="60"/>
      <c r="E77" s="60"/>
      <c r="F77" s="60"/>
      <c r="G77" s="60"/>
      <c r="H77" s="60"/>
      <c r="I77" s="61"/>
      <c r="J77" s="64" t="s">
        <v>150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6"/>
      <c r="BI77" s="35" t="s">
        <v>146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12">
        <v>2861.83</v>
      </c>
      <c r="BU77" s="12"/>
      <c r="BV77" s="51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3"/>
    </row>
    <row r="78" spans="1:91" s="8" customFormat="1" ht="30" customHeight="1" x14ac:dyDescent="0.2">
      <c r="A78" s="38" t="s">
        <v>151</v>
      </c>
      <c r="B78" s="60"/>
      <c r="C78" s="60"/>
      <c r="D78" s="60"/>
      <c r="E78" s="60"/>
      <c r="F78" s="60"/>
      <c r="G78" s="60"/>
      <c r="H78" s="60"/>
      <c r="I78" s="61"/>
      <c r="J78" s="64" t="s">
        <v>152</v>
      </c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6"/>
      <c r="BI78" s="35" t="s">
        <v>146</v>
      </c>
      <c r="BJ78" s="36"/>
      <c r="BK78" s="36"/>
      <c r="BL78" s="36"/>
      <c r="BM78" s="36"/>
      <c r="BN78" s="36"/>
      <c r="BO78" s="36"/>
      <c r="BP78" s="36"/>
      <c r="BQ78" s="36"/>
      <c r="BR78" s="36"/>
      <c r="BS78" s="37"/>
      <c r="BT78" s="12">
        <v>22721.88</v>
      </c>
      <c r="BU78" s="12"/>
      <c r="BV78" s="64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3"/>
    </row>
    <row r="79" spans="1:91" s="8" customFormat="1" ht="30" customHeight="1" x14ac:dyDescent="0.2">
      <c r="A79" s="38" t="s">
        <v>153</v>
      </c>
      <c r="B79" s="60"/>
      <c r="C79" s="60"/>
      <c r="D79" s="60"/>
      <c r="E79" s="60"/>
      <c r="F79" s="60"/>
      <c r="G79" s="60"/>
      <c r="H79" s="60"/>
      <c r="I79" s="61"/>
      <c r="J79" s="64" t="s">
        <v>154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6"/>
      <c r="BI79" s="35" t="s">
        <v>146</v>
      </c>
      <c r="BJ79" s="36"/>
      <c r="BK79" s="36"/>
      <c r="BL79" s="36"/>
      <c r="BM79" s="36"/>
      <c r="BN79" s="36"/>
      <c r="BO79" s="36"/>
      <c r="BP79" s="36"/>
      <c r="BQ79" s="36"/>
      <c r="BR79" s="36"/>
      <c r="BS79" s="37"/>
      <c r="BT79" s="12">
        <v>26302.13</v>
      </c>
      <c r="BU79" s="12"/>
      <c r="BV79" s="51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3"/>
    </row>
    <row r="80" spans="1:91" s="8" customFormat="1" ht="30" customHeight="1" x14ac:dyDescent="0.2">
      <c r="A80" s="38" t="s">
        <v>155</v>
      </c>
      <c r="B80" s="39"/>
      <c r="C80" s="39"/>
      <c r="D80" s="39"/>
      <c r="E80" s="39"/>
      <c r="F80" s="39"/>
      <c r="G80" s="39"/>
      <c r="H80" s="39"/>
      <c r="I80" s="40"/>
      <c r="J80" s="9"/>
      <c r="K80" s="41" t="s">
        <v>156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21"/>
      <c r="BI80" s="35" t="s">
        <v>146</v>
      </c>
      <c r="BJ80" s="36"/>
      <c r="BK80" s="36"/>
      <c r="BL80" s="36"/>
      <c r="BM80" s="36"/>
      <c r="BN80" s="36"/>
      <c r="BO80" s="36"/>
      <c r="BP80" s="36"/>
      <c r="BQ80" s="36"/>
      <c r="BR80" s="36"/>
      <c r="BS80" s="37"/>
      <c r="BT80" s="12">
        <f>BT81+BT82+BT83</f>
        <v>59280.2</v>
      </c>
      <c r="BU80" s="12"/>
      <c r="BV80" s="64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3"/>
      <c r="CM80" s="14"/>
    </row>
    <row r="81" spans="1:91" s="8" customFormat="1" ht="29.25" customHeight="1" x14ac:dyDescent="0.2">
      <c r="A81" s="38" t="s">
        <v>157</v>
      </c>
      <c r="B81" s="39"/>
      <c r="C81" s="39"/>
      <c r="D81" s="39"/>
      <c r="E81" s="39"/>
      <c r="F81" s="39"/>
      <c r="G81" s="39"/>
      <c r="H81" s="39"/>
      <c r="I81" s="40"/>
      <c r="J81" s="51" t="s">
        <v>158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3"/>
      <c r="BI81" s="35" t="s">
        <v>146</v>
      </c>
      <c r="BJ81" s="36"/>
      <c r="BK81" s="36"/>
      <c r="BL81" s="36"/>
      <c r="BM81" s="36"/>
      <c r="BN81" s="36"/>
      <c r="BO81" s="36"/>
      <c r="BP81" s="36"/>
      <c r="BQ81" s="36"/>
      <c r="BR81" s="36"/>
      <c r="BS81" s="37"/>
      <c r="BT81" s="12">
        <f>14015.6</f>
        <v>14015.6</v>
      </c>
      <c r="BU81" s="12"/>
      <c r="BV81" s="51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3"/>
    </row>
    <row r="82" spans="1:91" s="8" customFormat="1" ht="30" customHeight="1" x14ac:dyDescent="0.2">
      <c r="A82" s="38" t="s">
        <v>159</v>
      </c>
      <c r="B82" s="60"/>
      <c r="C82" s="60"/>
      <c r="D82" s="60"/>
      <c r="E82" s="60"/>
      <c r="F82" s="60"/>
      <c r="G82" s="60"/>
      <c r="H82" s="60"/>
      <c r="I82" s="61"/>
      <c r="J82" s="51" t="s">
        <v>160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3"/>
      <c r="BI82" s="35" t="s">
        <v>146</v>
      </c>
      <c r="BJ82" s="36"/>
      <c r="BK82" s="36"/>
      <c r="BL82" s="36"/>
      <c r="BM82" s="36"/>
      <c r="BN82" s="36"/>
      <c r="BO82" s="36"/>
      <c r="BP82" s="36"/>
      <c r="BQ82" s="36"/>
      <c r="BR82" s="36"/>
      <c r="BS82" s="37"/>
      <c r="BT82" s="12">
        <v>12625.4</v>
      </c>
      <c r="BU82" s="12"/>
      <c r="BV82" s="51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3"/>
    </row>
    <row r="83" spans="1:91" s="8" customFormat="1" ht="30" customHeight="1" x14ac:dyDescent="0.2">
      <c r="A83" s="38" t="s">
        <v>161</v>
      </c>
      <c r="B83" s="60"/>
      <c r="C83" s="60"/>
      <c r="D83" s="60"/>
      <c r="E83" s="60"/>
      <c r="F83" s="60"/>
      <c r="G83" s="60"/>
      <c r="H83" s="60"/>
      <c r="I83" s="61"/>
      <c r="J83" s="51" t="s">
        <v>162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3"/>
      <c r="BI83" s="35" t="s">
        <v>146</v>
      </c>
      <c r="BJ83" s="36"/>
      <c r="BK83" s="36"/>
      <c r="BL83" s="36"/>
      <c r="BM83" s="36"/>
      <c r="BN83" s="36"/>
      <c r="BO83" s="36"/>
      <c r="BP83" s="36"/>
      <c r="BQ83" s="36"/>
      <c r="BR83" s="36"/>
      <c r="BS83" s="37"/>
      <c r="BT83" s="12">
        <v>32639.200000000001</v>
      </c>
      <c r="BU83" s="12"/>
      <c r="BV83" s="51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3"/>
    </row>
    <row r="84" spans="1:91" s="8" customFormat="1" ht="30" hidden="1" customHeight="1" x14ac:dyDescent="0.2">
      <c r="A84" s="38" t="s">
        <v>163</v>
      </c>
      <c r="B84" s="60"/>
      <c r="C84" s="60"/>
      <c r="D84" s="60"/>
      <c r="E84" s="60"/>
      <c r="F84" s="60"/>
      <c r="G84" s="60"/>
      <c r="H84" s="60"/>
      <c r="I84" s="61"/>
      <c r="J84" s="51" t="s">
        <v>164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3"/>
      <c r="BI84" s="35" t="s">
        <v>146</v>
      </c>
      <c r="BJ84" s="36"/>
      <c r="BK84" s="36"/>
      <c r="BL84" s="36"/>
      <c r="BM84" s="36"/>
      <c r="BN84" s="36"/>
      <c r="BO84" s="36"/>
      <c r="BP84" s="36"/>
      <c r="BQ84" s="36"/>
      <c r="BR84" s="36"/>
      <c r="BS84" s="37"/>
      <c r="BT84" s="12"/>
      <c r="BU84" s="12"/>
      <c r="BV84" s="51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3"/>
    </row>
    <row r="85" spans="1:91" s="8" customFormat="1" ht="15" customHeight="1" x14ac:dyDescent="0.2">
      <c r="A85" s="38" t="s">
        <v>165</v>
      </c>
      <c r="B85" s="39"/>
      <c r="C85" s="39"/>
      <c r="D85" s="39"/>
      <c r="E85" s="39"/>
      <c r="F85" s="39"/>
      <c r="G85" s="39"/>
      <c r="H85" s="39"/>
      <c r="I85" s="40"/>
      <c r="J85" s="9"/>
      <c r="K85" s="41" t="s">
        <v>166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21"/>
      <c r="BI85" s="35" t="s">
        <v>167</v>
      </c>
      <c r="BJ85" s="36"/>
      <c r="BK85" s="36"/>
      <c r="BL85" s="36"/>
      <c r="BM85" s="36"/>
      <c r="BN85" s="36"/>
      <c r="BO85" s="36"/>
      <c r="BP85" s="36"/>
      <c r="BQ85" s="36"/>
      <c r="BR85" s="36"/>
      <c r="BS85" s="37"/>
      <c r="BT85" s="12">
        <f>BT86+BT87+BT88+BT89</f>
        <v>35964.04</v>
      </c>
      <c r="BU85" s="12"/>
      <c r="BV85" s="51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3"/>
    </row>
    <row r="86" spans="1:91" s="8" customFormat="1" ht="30" customHeight="1" x14ac:dyDescent="0.2">
      <c r="A86" s="38" t="s">
        <v>168</v>
      </c>
      <c r="B86" s="39"/>
      <c r="C86" s="39"/>
      <c r="D86" s="39"/>
      <c r="E86" s="39"/>
      <c r="F86" s="39"/>
      <c r="G86" s="39"/>
      <c r="H86" s="39"/>
      <c r="I86" s="40"/>
      <c r="J86" s="51" t="s">
        <v>169</v>
      </c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3"/>
      <c r="BI86" s="35" t="s">
        <v>167</v>
      </c>
      <c r="BJ86" s="36"/>
      <c r="BK86" s="36"/>
      <c r="BL86" s="36"/>
      <c r="BM86" s="36"/>
      <c r="BN86" s="36"/>
      <c r="BO86" s="36"/>
      <c r="BP86" s="36"/>
      <c r="BQ86" s="36"/>
      <c r="BR86" s="36"/>
      <c r="BS86" s="37"/>
      <c r="BT86" s="12">
        <v>2516.5</v>
      </c>
      <c r="BU86" s="12"/>
      <c r="BV86" s="51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3"/>
      <c r="CM86" s="14"/>
    </row>
    <row r="87" spans="1:91" s="8" customFormat="1" ht="30" customHeight="1" x14ac:dyDescent="0.2">
      <c r="A87" s="38" t="s">
        <v>170</v>
      </c>
      <c r="B87" s="60"/>
      <c r="C87" s="60"/>
      <c r="D87" s="60"/>
      <c r="E87" s="60"/>
      <c r="F87" s="60"/>
      <c r="G87" s="60"/>
      <c r="H87" s="60"/>
      <c r="I87" s="61"/>
      <c r="J87" s="51" t="s">
        <v>171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3"/>
      <c r="BI87" s="35" t="s">
        <v>167</v>
      </c>
      <c r="BJ87" s="36"/>
      <c r="BK87" s="36"/>
      <c r="BL87" s="36"/>
      <c r="BM87" s="36"/>
      <c r="BN87" s="36"/>
      <c r="BO87" s="36"/>
      <c r="BP87" s="36"/>
      <c r="BQ87" s="36"/>
      <c r="BR87" s="36"/>
      <c r="BS87" s="37"/>
      <c r="BT87" s="12">
        <v>2222.19</v>
      </c>
      <c r="BU87" s="12"/>
      <c r="BV87" s="51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3"/>
      <c r="CM87" s="14"/>
    </row>
    <row r="88" spans="1:91" s="8" customFormat="1" ht="30" customHeight="1" x14ac:dyDescent="0.2">
      <c r="A88" s="38" t="s">
        <v>172</v>
      </c>
      <c r="B88" s="60"/>
      <c r="C88" s="60"/>
      <c r="D88" s="60"/>
      <c r="E88" s="60"/>
      <c r="F88" s="60"/>
      <c r="G88" s="60"/>
      <c r="H88" s="60"/>
      <c r="I88" s="61"/>
      <c r="J88" s="51" t="s">
        <v>173</v>
      </c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3"/>
      <c r="BI88" s="35" t="s">
        <v>167</v>
      </c>
      <c r="BJ88" s="36"/>
      <c r="BK88" s="36"/>
      <c r="BL88" s="36"/>
      <c r="BM88" s="36"/>
      <c r="BN88" s="36"/>
      <c r="BO88" s="36"/>
      <c r="BP88" s="36"/>
      <c r="BQ88" s="36"/>
      <c r="BR88" s="36"/>
      <c r="BS88" s="37"/>
      <c r="BT88" s="12">
        <v>17536.36</v>
      </c>
      <c r="BU88" s="12"/>
      <c r="BV88" s="51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3"/>
      <c r="CM88" s="14"/>
    </row>
    <row r="89" spans="1:91" s="8" customFormat="1" ht="30" customHeight="1" x14ac:dyDescent="0.2">
      <c r="A89" s="38" t="s">
        <v>174</v>
      </c>
      <c r="B89" s="60"/>
      <c r="C89" s="60"/>
      <c r="D89" s="60"/>
      <c r="E89" s="60"/>
      <c r="F89" s="60"/>
      <c r="G89" s="60"/>
      <c r="H89" s="60"/>
      <c r="I89" s="61"/>
      <c r="J89" s="51" t="s">
        <v>175</v>
      </c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3"/>
      <c r="BI89" s="35" t="s">
        <v>167</v>
      </c>
      <c r="BJ89" s="36"/>
      <c r="BK89" s="36"/>
      <c r="BL89" s="36"/>
      <c r="BM89" s="36"/>
      <c r="BN89" s="36"/>
      <c r="BO89" s="36"/>
      <c r="BP89" s="36"/>
      <c r="BQ89" s="36"/>
      <c r="BR89" s="36"/>
      <c r="BS89" s="37"/>
      <c r="BT89" s="12">
        <v>13688.99</v>
      </c>
      <c r="BU89" s="12"/>
      <c r="BV89" s="51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3"/>
    </row>
    <row r="90" spans="1:91" s="8" customFormat="1" ht="15" customHeight="1" x14ac:dyDescent="0.2">
      <c r="A90" s="38" t="s">
        <v>176</v>
      </c>
      <c r="B90" s="39"/>
      <c r="C90" s="39"/>
      <c r="D90" s="39"/>
      <c r="E90" s="39"/>
      <c r="F90" s="39"/>
      <c r="G90" s="39"/>
      <c r="H90" s="39"/>
      <c r="I90" s="40"/>
      <c r="J90" s="9"/>
      <c r="K90" s="41" t="s">
        <v>177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21"/>
      <c r="BI90" s="35" t="s">
        <v>178</v>
      </c>
      <c r="BJ90" s="36"/>
      <c r="BK90" s="36"/>
      <c r="BL90" s="36"/>
      <c r="BM90" s="36"/>
      <c r="BN90" s="36"/>
      <c r="BO90" s="36"/>
      <c r="BP90" s="36"/>
      <c r="BQ90" s="36"/>
      <c r="BR90" s="36"/>
      <c r="BS90" s="37"/>
      <c r="BT90" s="12">
        <f>(1.2+420.13+487.55)/BT85*100</f>
        <v>2.5271910497263379</v>
      </c>
      <c r="BU90" s="24"/>
      <c r="BV90" s="51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3"/>
    </row>
    <row r="91" spans="1:91" s="8" customFormat="1" ht="44.45" customHeight="1" x14ac:dyDescent="0.2">
      <c r="A91" s="38" t="s">
        <v>179</v>
      </c>
      <c r="B91" s="39"/>
      <c r="C91" s="39"/>
      <c r="D91" s="39"/>
      <c r="E91" s="39"/>
      <c r="F91" s="39"/>
      <c r="G91" s="39"/>
      <c r="H91" s="39"/>
      <c r="I91" s="40"/>
      <c r="J91" s="9"/>
      <c r="K91" s="41" t="s">
        <v>180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21"/>
      <c r="BI91" s="35" t="s">
        <v>25</v>
      </c>
      <c r="BJ91" s="36"/>
      <c r="BK91" s="36"/>
      <c r="BL91" s="36"/>
      <c r="BM91" s="36"/>
      <c r="BN91" s="36"/>
      <c r="BO91" s="36"/>
      <c r="BP91" s="36"/>
      <c r="BQ91" s="36"/>
      <c r="BR91" s="36"/>
      <c r="BS91" s="37"/>
      <c r="BT91" s="12"/>
      <c r="BU91" s="12"/>
      <c r="BV91" s="54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6"/>
    </row>
    <row r="92" spans="1:91" s="8" customFormat="1" ht="42" customHeight="1" x14ac:dyDescent="0.2">
      <c r="A92" s="38" t="s">
        <v>181</v>
      </c>
      <c r="B92" s="39"/>
      <c r="C92" s="39"/>
      <c r="D92" s="39"/>
      <c r="E92" s="39"/>
      <c r="F92" s="39"/>
      <c r="G92" s="39"/>
      <c r="H92" s="39"/>
      <c r="I92" s="40"/>
      <c r="J92" s="9"/>
      <c r="K92" s="41" t="s">
        <v>182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21"/>
      <c r="BI92" s="35" t="s">
        <v>25</v>
      </c>
      <c r="BJ92" s="36"/>
      <c r="BK92" s="36"/>
      <c r="BL92" s="36"/>
      <c r="BM92" s="36"/>
      <c r="BN92" s="36"/>
      <c r="BO92" s="36"/>
      <c r="BP92" s="36"/>
      <c r="BQ92" s="36"/>
      <c r="BR92" s="36"/>
      <c r="BS92" s="37"/>
      <c r="BT92" s="12"/>
      <c r="BU92" s="12"/>
      <c r="BV92" s="57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9"/>
    </row>
    <row r="93" spans="1:91" s="8" customFormat="1" ht="45" customHeight="1" x14ac:dyDescent="0.2">
      <c r="A93" s="38" t="s">
        <v>183</v>
      </c>
      <c r="B93" s="39"/>
      <c r="C93" s="39"/>
      <c r="D93" s="39"/>
      <c r="E93" s="39"/>
      <c r="F93" s="39"/>
      <c r="G93" s="39"/>
      <c r="H93" s="39"/>
      <c r="I93" s="40"/>
      <c r="J93" s="9"/>
      <c r="K93" s="41" t="s">
        <v>184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21"/>
      <c r="BI93" s="35" t="s">
        <v>178</v>
      </c>
      <c r="BJ93" s="36"/>
      <c r="BK93" s="36"/>
      <c r="BL93" s="36"/>
      <c r="BM93" s="36"/>
      <c r="BN93" s="36"/>
      <c r="BO93" s="36"/>
      <c r="BP93" s="36"/>
      <c r="BQ93" s="36"/>
      <c r="BR93" s="36"/>
      <c r="BS93" s="37"/>
      <c r="BT93" s="12" t="s">
        <v>185</v>
      </c>
      <c r="BU93" s="17" t="s">
        <v>22</v>
      </c>
      <c r="BV93" s="42" t="s">
        <v>22</v>
      </c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4"/>
    </row>
    <row r="95" spans="1:91" s="1" customFormat="1" ht="12.75" x14ac:dyDescent="0.2">
      <c r="G95" s="1" t="s">
        <v>186</v>
      </c>
    </row>
    <row r="96" spans="1:91" s="1" customFormat="1" ht="68.25" customHeight="1" x14ac:dyDescent="0.2">
      <c r="A96" s="33" t="s">
        <v>187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</row>
    <row r="97" spans="1:90" s="1" customFormat="1" ht="25.5" customHeight="1" x14ac:dyDescent="0.2">
      <c r="A97" s="33" t="s">
        <v>188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</row>
    <row r="98" spans="1:90" s="1" customFormat="1" ht="25.5" customHeight="1" x14ac:dyDescent="0.2">
      <c r="A98" s="33" t="s">
        <v>189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</row>
    <row r="99" spans="1:90" s="1" customFormat="1" ht="25.5" customHeight="1" x14ac:dyDescent="0.2">
      <c r="A99" s="33" t="s">
        <v>190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</row>
    <row r="100" spans="1:90" s="1" customFormat="1" ht="25.5" customHeight="1" x14ac:dyDescent="0.2">
      <c r="A100" s="33" t="s">
        <v>191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</row>
    <row r="101" spans="1:90" ht="3" customHeight="1" x14ac:dyDescent="0.25"/>
    <row r="102" spans="1:90" ht="14.45" customHeight="1" x14ac:dyDescent="0.25">
      <c r="A102" s="121" t="s">
        <v>192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</row>
    <row r="103" spans="1:90" ht="73.150000000000006" customHeight="1" x14ac:dyDescent="0.25">
      <c r="A103" s="121" t="s">
        <v>193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</row>
    <row r="105" spans="1:90" ht="15" customHeight="1" x14ac:dyDescent="0.25">
      <c r="BT105" s="7"/>
      <c r="BU105" s="7"/>
    </row>
    <row r="106" spans="1:90" ht="15" customHeight="1" x14ac:dyDescent="0.25">
      <c r="BT106" s="7"/>
      <c r="BU106" s="7"/>
    </row>
    <row r="107" spans="1:90" ht="15" customHeight="1" x14ac:dyDescent="0.25">
      <c r="BT107" s="7"/>
      <c r="BU107" s="7"/>
    </row>
  </sheetData>
  <mergeCells count="327">
    <mergeCell ref="A97:CL97"/>
    <mergeCell ref="A98:CL98"/>
    <mergeCell ref="A99:CL99"/>
    <mergeCell ref="A100:CL100"/>
    <mergeCell ref="A102:CL102"/>
    <mergeCell ref="A103:CL103"/>
    <mergeCell ref="BI92:BS92"/>
    <mergeCell ref="A93:I93"/>
    <mergeCell ref="K93:BG93"/>
    <mergeCell ref="BI93:BS93"/>
    <mergeCell ref="BV93:CL93"/>
    <mergeCell ref="A96:CL96"/>
    <mergeCell ref="A90:I90"/>
    <mergeCell ref="K90:BG90"/>
    <mergeCell ref="BI90:BS90"/>
    <mergeCell ref="BV90:CL90"/>
    <mergeCell ref="A91:I91"/>
    <mergeCell ref="K91:BG91"/>
    <mergeCell ref="BI91:BS91"/>
    <mergeCell ref="BV91:CL92"/>
    <mergeCell ref="A92:I92"/>
    <mergeCell ref="K92:BG92"/>
    <mergeCell ref="A88:I88"/>
    <mergeCell ref="J88:BH88"/>
    <mergeCell ref="BI88:BS88"/>
    <mergeCell ref="BV88:CL88"/>
    <mergeCell ref="A89:I89"/>
    <mergeCell ref="J89:BH89"/>
    <mergeCell ref="BI89:BS89"/>
    <mergeCell ref="BV89:CL89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J84:BH84"/>
    <mergeCell ref="BI84:BS84"/>
    <mergeCell ref="BV84:CL84"/>
    <mergeCell ref="A85:I85"/>
    <mergeCell ref="K85:BG85"/>
    <mergeCell ref="BI85:BS85"/>
    <mergeCell ref="BV85:CL85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K80:BG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V78:CL78"/>
    <mergeCell ref="A79:I79"/>
    <mergeCell ref="J79:BH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V77:CL77"/>
    <mergeCell ref="A74:I74"/>
    <mergeCell ref="J74:BH74"/>
    <mergeCell ref="BI74:BS74"/>
    <mergeCell ref="BW74:CL74"/>
    <mergeCell ref="A75:I75"/>
    <mergeCell ref="K75:BG75"/>
    <mergeCell ref="BI75:BS75"/>
    <mergeCell ref="BV75:CL75"/>
    <mergeCell ref="A72:I72"/>
    <mergeCell ref="J72:BH72"/>
    <mergeCell ref="BI72:BS72"/>
    <mergeCell ref="BV72:CL72"/>
    <mergeCell ref="A73:I73"/>
    <mergeCell ref="J73:BH73"/>
    <mergeCell ref="BI73:BS73"/>
    <mergeCell ref="BW73:CL73"/>
    <mergeCell ref="A70:I70"/>
    <mergeCell ref="K70:BG70"/>
    <mergeCell ref="BI70:BS70"/>
    <mergeCell ref="BV70:CL70"/>
    <mergeCell ref="A71:I71"/>
    <mergeCell ref="K71:BG71"/>
    <mergeCell ref="BI71:BS71"/>
    <mergeCell ref="BV71:CL71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A64:I64"/>
    <mergeCell ref="K64:BG64"/>
    <mergeCell ref="BI64:BS64"/>
    <mergeCell ref="BV64:CL64"/>
    <mergeCell ref="A65:I65"/>
    <mergeCell ref="K65:BG65"/>
    <mergeCell ref="BI65:BS65"/>
    <mergeCell ref="BV65:CL65"/>
    <mergeCell ref="A62:I62"/>
    <mergeCell ref="K62:BG62"/>
    <mergeCell ref="BI62:BS62"/>
    <mergeCell ref="BV62:CL62"/>
    <mergeCell ref="A63:I63"/>
    <mergeCell ref="K63:BG63"/>
    <mergeCell ref="BI63:BS63"/>
    <mergeCell ref="BV63:CL63"/>
    <mergeCell ref="A60:I60"/>
    <mergeCell ref="K60:BG60"/>
    <mergeCell ref="BI60:BS60"/>
    <mergeCell ref="BV60:CL60"/>
    <mergeCell ref="A61:I61"/>
    <mergeCell ref="K61:BG61"/>
    <mergeCell ref="BI61:BS61"/>
    <mergeCell ref="BV61:CL61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56:I56"/>
    <mergeCell ref="K56:BG56"/>
    <mergeCell ref="BI56:BS56"/>
    <mergeCell ref="BV56:CL56"/>
    <mergeCell ref="A57:I57"/>
    <mergeCell ref="K57:BG57"/>
    <mergeCell ref="BI57:BS57"/>
    <mergeCell ref="BV57:CL57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17:I17"/>
    <mergeCell ref="K17:BG17"/>
    <mergeCell ref="BI17:BS17"/>
    <mergeCell ref="BV17:CL17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5:CL5"/>
    <mergeCell ref="A6:CL6"/>
    <mergeCell ref="A7:CL7"/>
    <mergeCell ref="A8:CL8"/>
    <mergeCell ref="AG10:BU10"/>
    <mergeCell ref="AQ13:AX13"/>
    <mergeCell ref="AY13:AZ13"/>
    <mergeCell ref="BA13:BH13"/>
    <mergeCell ref="A15:I16"/>
    <mergeCell ref="J15:BH16"/>
    <mergeCell ref="BI15:BS16"/>
    <mergeCell ref="BT15:BU15"/>
    <mergeCell ref="BV15:CL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3"/>
  <sheetViews>
    <sheetView tabSelected="1" topLeftCell="A19" workbookViewId="0">
      <selection activeCell="A98" sqref="A1:CL98"/>
    </sheetView>
  </sheetViews>
  <sheetFormatPr defaultColWidth="0.85546875" defaultRowHeight="24.75" customHeight="1" x14ac:dyDescent="0.25"/>
  <cols>
    <col min="1" max="8" width="0.85546875" style="2"/>
    <col min="9" max="9" width="1.7109375" style="2" customWidth="1"/>
    <col min="10" max="56" width="0.85546875" style="2"/>
    <col min="57" max="59" width="0.85546875" style="2" customWidth="1"/>
    <col min="60" max="60" width="5" style="2" hidden="1" customWidth="1"/>
    <col min="61" max="70" width="0.85546875" style="2"/>
    <col min="71" max="71" width="0.7109375" style="2" customWidth="1"/>
    <col min="72" max="72" width="19.140625" style="2" customWidth="1"/>
    <col min="73" max="73" width="13" style="2" customWidth="1"/>
    <col min="74" max="89" width="0.85546875" style="2"/>
    <col min="90" max="90" width="8.28515625" style="2" customWidth="1"/>
    <col min="91" max="91" width="10.28515625" style="2" customWidth="1"/>
    <col min="92" max="99" width="0.85546875" style="2"/>
    <col min="100" max="100" width="4" style="2" bestFit="1" customWidth="1"/>
    <col min="101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24.75" customHeight="1" x14ac:dyDescent="0.2">
      <c r="BO1" s="1" t="s">
        <v>0</v>
      </c>
    </row>
    <row r="2" spans="1:90" s="1" customFormat="1" ht="24.75" customHeight="1" x14ac:dyDescent="0.2">
      <c r="BO2" s="1" t="s">
        <v>1</v>
      </c>
    </row>
    <row r="3" spans="1:90" s="1" customFormat="1" ht="24.75" customHeight="1" x14ac:dyDescent="0.2">
      <c r="BO3" s="1" t="s">
        <v>2</v>
      </c>
    </row>
    <row r="4" spans="1:90" s="3" customFormat="1" ht="24.75" customHeight="1" x14ac:dyDescent="0.25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</row>
    <row r="5" spans="1:90" s="3" customFormat="1" ht="24.75" customHeight="1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</row>
    <row r="6" spans="1:90" s="3" customFormat="1" ht="24.75" customHeight="1" x14ac:dyDescent="0.25">
      <c r="A6" s="101" t="s">
        <v>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</row>
    <row r="7" spans="1:90" s="3" customFormat="1" ht="24.75" customHeight="1" x14ac:dyDescent="0.25">
      <c r="A7" s="10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</row>
    <row r="8" spans="1:90" ht="24.75" customHeight="1" x14ac:dyDescent="0.25">
      <c r="C8" s="4" t="s">
        <v>7</v>
      </c>
      <c r="D8" s="4"/>
      <c r="AG8" s="102" t="s">
        <v>199</v>
      </c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</row>
    <row r="9" spans="1:90" ht="24.75" customHeight="1" x14ac:dyDescent="0.25">
      <c r="C9" s="4" t="s">
        <v>8</v>
      </c>
      <c r="D9" s="4"/>
      <c r="J9" s="117" t="s">
        <v>200</v>
      </c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25"/>
    </row>
    <row r="10" spans="1:90" ht="24.75" customHeight="1" x14ac:dyDescent="0.25">
      <c r="C10" s="4" t="s">
        <v>9</v>
      </c>
      <c r="D10" s="4"/>
      <c r="J10" s="117" t="s">
        <v>201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</row>
    <row r="11" spans="1:90" ht="24.75" customHeight="1" x14ac:dyDescent="0.25">
      <c r="C11" s="4" t="s">
        <v>10</v>
      </c>
      <c r="D11" s="4"/>
      <c r="AQ11" s="103" t="s">
        <v>197</v>
      </c>
      <c r="AR11" s="103"/>
      <c r="AS11" s="103"/>
      <c r="AT11" s="103"/>
      <c r="AU11" s="103"/>
      <c r="AV11" s="103"/>
      <c r="AW11" s="103"/>
      <c r="AX11" s="103"/>
      <c r="AY11" s="104" t="s">
        <v>11</v>
      </c>
      <c r="AZ11" s="104"/>
      <c r="BA11" s="103" t="s">
        <v>198</v>
      </c>
      <c r="BB11" s="103"/>
      <c r="BC11" s="103"/>
      <c r="BD11" s="103"/>
      <c r="BE11" s="103"/>
      <c r="BF11" s="103"/>
      <c r="BG11" s="103"/>
      <c r="BH11" s="103"/>
      <c r="BI11" s="2" t="s">
        <v>12</v>
      </c>
      <c r="BT11" s="7"/>
      <c r="BU11" s="7"/>
    </row>
    <row r="12" spans="1:90" s="8" customFormat="1" ht="24.75" customHeight="1" x14ac:dyDescent="0.2">
      <c r="A12" s="105" t="s">
        <v>13</v>
      </c>
      <c r="B12" s="106"/>
      <c r="C12" s="106"/>
      <c r="D12" s="106"/>
      <c r="E12" s="106"/>
      <c r="F12" s="106"/>
      <c r="G12" s="106"/>
      <c r="H12" s="106"/>
      <c r="I12" s="107"/>
      <c r="J12" s="111" t="s">
        <v>14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7"/>
      <c r="BI12" s="105" t="s">
        <v>15</v>
      </c>
      <c r="BJ12" s="106"/>
      <c r="BK12" s="106"/>
      <c r="BL12" s="106"/>
      <c r="BM12" s="106"/>
      <c r="BN12" s="106"/>
      <c r="BO12" s="106"/>
      <c r="BP12" s="106"/>
      <c r="BQ12" s="106"/>
      <c r="BR12" s="106"/>
      <c r="BS12" s="107"/>
      <c r="BT12" s="35" t="s">
        <v>16</v>
      </c>
      <c r="BU12" s="36"/>
      <c r="BV12" s="105" t="s">
        <v>17</v>
      </c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3"/>
    </row>
    <row r="13" spans="1:90" s="8" customFormat="1" ht="24.7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10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10"/>
      <c r="BI13" s="108"/>
      <c r="BJ13" s="109"/>
      <c r="BK13" s="109"/>
      <c r="BL13" s="109"/>
      <c r="BM13" s="109"/>
      <c r="BN13" s="109"/>
      <c r="BO13" s="109"/>
      <c r="BP13" s="109"/>
      <c r="BQ13" s="109"/>
      <c r="BR13" s="109"/>
      <c r="BS13" s="110"/>
      <c r="BT13" s="28" t="s">
        <v>18</v>
      </c>
      <c r="BU13" s="28" t="s">
        <v>19</v>
      </c>
      <c r="BV13" s="114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6"/>
    </row>
    <row r="14" spans="1:90" s="8" customFormat="1" ht="24.75" customHeight="1" x14ac:dyDescent="0.2">
      <c r="A14" s="38" t="s">
        <v>20</v>
      </c>
      <c r="B14" s="39"/>
      <c r="C14" s="39"/>
      <c r="D14" s="39"/>
      <c r="E14" s="39"/>
      <c r="F14" s="39"/>
      <c r="G14" s="39"/>
      <c r="H14" s="39"/>
      <c r="I14" s="40"/>
      <c r="J14" s="28"/>
      <c r="K14" s="41" t="s">
        <v>21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30"/>
      <c r="BI14" s="35" t="s">
        <v>22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7"/>
      <c r="BT14" s="28" t="s">
        <v>22</v>
      </c>
      <c r="BU14" s="28" t="s">
        <v>22</v>
      </c>
      <c r="BV14" s="42" t="s">
        <v>22</v>
      </c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4"/>
    </row>
    <row r="15" spans="1:90" s="8" customFormat="1" ht="100.5" customHeight="1" x14ac:dyDescent="0.2">
      <c r="A15" s="38" t="s">
        <v>23</v>
      </c>
      <c r="B15" s="39"/>
      <c r="C15" s="39"/>
      <c r="D15" s="39"/>
      <c r="E15" s="39"/>
      <c r="F15" s="39"/>
      <c r="G15" s="39"/>
      <c r="H15" s="39"/>
      <c r="I15" s="40"/>
      <c r="J15" s="28"/>
      <c r="K15" s="41" t="s">
        <v>24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30"/>
      <c r="BI15" s="35" t="s">
        <v>25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11">
        <f>BT16+BT41+BT60</f>
        <v>998.50999999999976</v>
      </c>
      <c r="BU15" s="11">
        <f>BU16+BU41+BU60</f>
        <v>9577.4509200000011</v>
      </c>
      <c r="BV15" s="100" t="s">
        <v>209</v>
      </c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</row>
    <row r="16" spans="1:90" s="8" customFormat="1" ht="24.75" customHeight="1" x14ac:dyDescent="0.2">
      <c r="A16" s="38" t="s">
        <v>27</v>
      </c>
      <c r="B16" s="39"/>
      <c r="C16" s="39"/>
      <c r="D16" s="39"/>
      <c r="E16" s="39"/>
      <c r="F16" s="39"/>
      <c r="G16" s="39"/>
      <c r="H16" s="39"/>
      <c r="I16" s="40"/>
      <c r="J16" s="28"/>
      <c r="K16" s="41" t="s">
        <v>28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30"/>
      <c r="BI16" s="35" t="s">
        <v>25</v>
      </c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13">
        <f>BT17+BT22+BT24+BT34+BT36</f>
        <v>3286.35</v>
      </c>
      <c r="BU16" s="13">
        <f>BU17+BU22+BU24+BU39+BU40</f>
        <v>8219.26</v>
      </c>
      <c r="BV16" s="77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9"/>
    </row>
    <row r="17" spans="1:91" s="8" customFormat="1" ht="24.75" customHeight="1" x14ac:dyDescent="0.2">
      <c r="A17" s="38" t="s">
        <v>29</v>
      </c>
      <c r="B17" s="39"/>
      <c r="C17" s="39"/>
      <c r="D17" s="39"/>
      <c r="E17" s="39"/>
      <c r="F17" s="39"/>
      <c r="G17" s="39"/>
      <c r="H17" s="39"/>
      <c r="I17" s="40"/>
      <c r="J17" s="28"/>
      <c r="K17" s="41" t="s">
        <v>30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30"/>
      <c r="BI17" s="35" t="s">
        <v>25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12">
        <f>BT18+BT19+BT20</f>
        <v>1184.93</v>
      </c>
      <c r="BU17" s="12">
        <f>BU18+BU19+BU20</f>
        <v>1178.78</v>
      </c>
      <c r="BV17" s="94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6"/>
      <c r="CM17" s="14"/>
    </row>
    <row r="18" spans="1:91" s="8" customFormat="1" ht="24.75" customHeight="1" x14ac:dyDescent="0.2">
      <c r="A18" s="38" t="s">
        <v>31</v>
      </c>
      <c r="B18" s="39"/>
      <c r="C18" s="39"/>
      <c r="D18" s="39"/>
      <c r="E18" s="39"/>
      <c r="F18" s="39"/>
      <c r="G18" s="39"/>
      <c r="H18" s="39"/>
      <c r="I18" s="40"/>
      <c r="J18" s="28"/>
      <c r="K18" s="41" t="s">
        <v>32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30"/>
      <c r="BI18" s="35" t="s">
        <v>25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12">
        <v>1184.93</v>
      </c>
      <c r="BU18" s="12">
        <v>1178.78</v>
      </c>
      <c r="BV18" s="94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6"/>
    </row>
    <row r="19" spans="1:91" s="8" customFormat="1" ht="24.75" customHeight="1" x14ac:dyDescent="0.2">
      <c r="A19" s="38" t="s">
        <v>33</v>
      </c>
      <c r="B19" s="39"/>
      <c r="C19" s="39"/>
      <c r="D19" s="39"/>
      <c r="E19" s="39"/>
      <c r="F19" s="39"/>
      <c r="G19" s="39"/>
      <c r="H19" s="39"/>
      <c r="I19" s="40"/>
      <c r="J19" s="28"/>
      <c r="K19" s="41" t="s">
        <v>34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30"/>
      <c r="BI19" s="35" t="s">
        <v>25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7"/>
      <c r="BT19" s="12"/>
      <c r="BU19" s="12"/>
      <c r="BV19" s="94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6"/>
      <c r="CM19" s="14"/>
    </row>
    <row r="20" spans="1:91" s="8" customFormat="1" ht="24.75" customHeight="1" x14ac:dyDescent="0.2">
      <c r="A20" s="38" t="s">
        <v>35</v>
      </c>
      <c r="B20" s="39"/>
      <c r="C20" s="39"/>
      <c r="D20" s="39"/>
      <c r="E20" s="39"/>
      <c r="F20" s="39"/>
      <c r="G20" s="39"/>
      <c r="H20" s="39"/>
      <c r="I20" s="40"/>
      <c r="J20" s="28"/>
      <c r="K20" s="41" t="s">
        <v>36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30"/>
      <c r="BI20" s="35" t="s">
        <v>25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12">
        <v>0</v>
      </c>
      <c r="BU20" s="12">
        <v>0</v>
      </c>
      <c r="BV20" s="94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6"/>
    </row>
    <row r="21" spans="1:91" s="8" customFormat="1" ht="24.75" customHeight="1" x14ac:dyDescent="0.2">
      <c r="A21" s="38" t="s">
        <v>37</v>
      </c>
      <c r="B21" s="39"/>
      <c r="C21" s="39"/>
      <c r="D21" s="39"/>
      <c r="E21" s="39"/>
      <c r="F21" s="39"/>
      <c r="G21" s="39"/>
      <c r="H21" s="39"/>
      <c r="I21" s="40"/>
      <c r="J21" s="28"/>
      <c r="K21" s="41" t="s">
        <v>34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30"/>
      <c r="BI21" s="35" t="s">
        <v>25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12"/>
      <c r="BU21" s="12"/>
      <c r="BV21" s="94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6"/>
    </row>
    <row r="22" spans="1:91" s="8" customFormat="1" ht="24.75" customHeight="1" x14ac:dyDescent="0.2">
      <c r="A22" s="38" t="s">
        <v>38</v>
      </c>
      <c r="B22" s="39"/>
      <c r="C22" s="39"/>
      <c r="D22" s="39"/>
      <c r="E22" s="39"/>
      <c r="F22" s="39"/>
      <c r="G22" s="39"/>
      <c r="H22" s="39"/>
      <c r="I22" s="40"/>
      <c r="J22" s="28"/>
      <c r="K22" s="41" t="s">
        <v>39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30"/>
      <c r="BI22" s="35" t="s">
        <v>25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12">
        <v>2003.57</v>
      </c>
      <c r="BU22" s="12">
        <v>2049.6</v>
      </c>
      <c r="BV22" s="94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6"/>
    </row>
    <row r="23" spans="1:91" s="8" customFormat="1" ht="24.75" customHeight="1" x14ac:dyDescent="0.2">
      <c r="A23" s="38" t="s">
        <v>40</v>
      </c>
      <c r="B23" s="39"/>
      <c r="C23" s="39"/>
      <c r="D23" s="39"/>
      <c r="E23" s="39"/>
      <c r="F23" s="39"/>
      <c r="G23" s="39"/>
      <c r="H23" s="39"/>
      <c r="I23" s="40"/>
      <c r="J23" s="28"/>
      <c r="K23" s="41" t="s">
        <v>34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30"/>
      <c r="BI23" s="35" t="s">
        <v>25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12"/>
      <c r="BU23" s="11"/>
      <c r="BV23" s="94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6"/>
    </row>
    <row r="24" spans="1:91" s="8" customFormat="1" ht="72.75" customHeight="1" x14ac:dyDescent="0.2">
      <c r="A24" s="38" t="s">
        <v>41</v>
      </c>
      <c r="B24" s="39"/>
      <c r="C24" s="39"/>
      <c r="D24" s="39"/>
      <c r="E24" s="39"/>
      <c r="F24" s="39"/>
      <c r="G24" s="39"/>
      <c r="H24" s="39"/>
      <c r="I24" s="40"/>
      <c r="J24" s="28"/>
      <c r="K24" s="41" t="s">
        <v>42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30"/>
      <c r="BI24" s="35" t="s">
        <v>25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12">
        <f>BT25+BT26+BT27</f>
        <v>26.56</v>
      </c>
      <c r="BU24" s="12">
        <f>BU27+BU36+BU38</f>
        <v>4990.88</v>
      </c>
      <c r="BV24" s="94" t="s">
        <v>205</v>
      </c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6"/>
    </row>
    <row r="25" spans="1:91" s="8" customFormat="1" ht="24.75" customHeight="1" x14ac:dyDescent="0.2">
      <c r="A25" s="38" t="s">
        <v>43</v>
      </c>
      <c r="B25" s="39"/>
      <c r="C25" s="39"/>
      <c r="D25" s="39"/>
      <c r="E25" s="39"/>
      <c r="F25" s="39"/>
      <c r="G25" s="39"/>
      <c r="H25" s="39"/>
      <c r="I25" s="40"/>
      <c r="J25" s="28"/>
      <c r="K25" s="41" t="s">
        <v>44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30"/>
      <c r="BI25" s="35" t="s">
        <v>25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12"/>
      <c r="BU25" s="12"/>
      <c r="BV25" s="94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6"/>
    </row>
    <row r="26" spans="1:91" s="8" customFormat="1" ht="24.75" customHeight="1" x14ac:dyDescent="0.2">
      <c r="A26" s="38" t="s">
        <v>45</v>
      </c>
      <c r="B26" s="39"/>
      <c r="C26" s="39"/>
      <c r="D26" s="39"/>
      <c r="E26" s="39"/>
      <c r="F26" s="39"/>
      <c r="G26" s="39"/>
      <c r="H26" s="39"/>
      <c r="I26" s="40"/>
      <c r="J26" s="28"/>
      <c r="K26" s="41" t="s">
        <v>46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30"/>
      <c r="BI26" s="35" t="s">
        <v>25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12"/>
      <c r="BU26" s="12"/>
      <c r="BV26" s="94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6"/>
    </row>
    <row r="27" spans="1:91" s="8" customFormat="1" ht="24.75" customHeight="1" x14ac:dyDescent="0.2">
      <c r="A27" s="38" t="s">
        <v>47</v>
      </c>
      <c r="B27" s="39"/>
      <c r="C27" s="39"/>
      <c r="D27" s="39"/>
      <c r="E27" s="39"/>
      <c r="F27" s="39"/>
      <c r="G27" s="39"/>
      <c r="H27" s="39"/>
      <c r="I27" s="40"/>
      <c r="J27" s="28"/>
      <c r="K27" s="41" t="s">
        <v>48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30"/>
      <c r="BI27" s="35" t="s">
        <v>25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12">
        <f>BT28+BT29+BT30+BT31+BT32+BT33</f>
        <v>26.56</v>
      </c>
      <c r="BU27" s="12">
        <f>BU28+BU29+BU30+BU31+BU32+BU33</f>
        <v>4974.84</v>
      </c>
      <c r="BV27" s="94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6"/>
    </row>
    <row r="28" spans="1:91" s="8" customFormat="1" ht="77.25" customHeight="1" x14ac:dyDescent="0.2">
      <c r="A28" s="97" t="s">
        <v>49</v>
      </c>
      <c r="B28" s="98"/>
      <c r="C28" s="98"/>
      <c r="D28" s="98"/>
      <c r="E28" s="98"/>
      <c r="F28" s="98"/>
      <c r="G28" s="98"/>
      <c r="H28" s="98"/>
      <c r="I28" s="99"/>
      <c r="J28" s="31"/>
      <c r="K28" s="83" t="s">
        <v>50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32"/>
      <c r="BI28" s="84" t="s">
        <v>25</v>
      </c>
      <c r="BJ28" s="85"/>
      <c r="BK28" s="85"/>
      <c r="BL28" s="85"/>
      <c r="BM28" s="85"/>
      <c r="BN28" s="85"/>
      <c r="BO28" s="85"/>
      <c r="BP28" s="85"/>
      <c r="BQ28" s="85"/>
      <c r="BR28" s="85"/>
      <c r="BS28" s="86"/>
      <c r="BT28" s="12">
        <v>26.56</v>
      </c>
      <c r="BU28" s="12">
        <v>45.2</v>
      </c>
      <c r="BV28" s="94" t="s">
        <v>205</v>
      </c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6"/>
    </row>
    <row r="29" spans="1:91" s="8" customFormat="1" ht="24.75" customHeight="1" x14ac:dyDescent="0.2">
      <c r="A29" s="97" t="s">
        <v>51</v>
      </c>
      <c r="B29" s="98"/>
      <c r="C29" s="98"/>
      <c r="D29" s="98"/>
      <c r="E29" s="98"/>
      <c r="F29" s="98"/>
      <c r="G29" s="98"/>
      <c r="H29" s="98"/>
      <c r="I29" s="99"/>
      <c r="J29" s="31"/>
      <c r="K29" s="83" t="s">
        <v>52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32"/>
      <c r="BI29" s="84" t="s">
        <v>25</v>
      </c>
      <c r="BJ29" s="85"/>
      <c r="BK29" s="85"/>
      <c r="BL29" s="85"/>
      <c r="BM29" s="85"/>
      <c r="BN29" s="85"/>
      <c r="BO29" s="85"/>
      <c r="BP29" s="85"/>
      <c r="BQ29" s="85"/>
      <c r="BR29" s="85"/>
      <c r="BS29" s="86"/>
      <c r="BT29" s="12"/>
      <c r="BU29" s="12"/>
      <c r="BV29" s="94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6"/>
    </row>
    <row r="30" spans="1:91" s="8" customFormat="1" ht="24.75" customHeight="1" x14ac:dyDescent="0.2">
      <c r="A30" s="97" t="s">
        <v>53</v>
      </c>
      <c r="B30" s="98"/>
      <c r="C30" s="98"/>
      <c r="D30" s="98"/>
      <c r="E30" s="98"/>
      <c r="F30" s="98"/>
      <c r="G30" s="98"/>
      <c r="H30" s="98"/>
      <c r="I30" s="99"/>
      <c r="J30" s="31"/>
      <c r="K30" s="83" t="s">
        <v>54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32"/>
      <c r="BI30" s="84" t="s">
        <v>25</v>
      </c>
      <c r="BJ30" s="85"/>
      <c r="BK30" s="85"/>
      <c r="BL30" s="85"/>
      <c r="BM30" s="85"/>
      <c r="BN30" s="85"/>
      <c r="BO30" s="85"/>
      <c r="BP30" s="85"/>
      <c r="BQ30" s="85"/>
      <c r="BR30" s="85"/>
      <c r="BS30" s="86"/>
      <c r="BT30" s="12"/>
      <c r="BU30" s="12"/>
      <c r="BV30" s="94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6"/>
    </row>
    <row r="31" spans="1:91" s="8" customFormat="1" ht="38.25" customHeight="1" x14ac:dyDescent="0.2">
      <c r="A31" s="97" t="s">
        <v>55</v>
      </c>
      <c r="B31" s="98"/>
      <c r="C31" s="98"/>
      <c r="D31" s="98"/>
      <c r="E31" s="98"/>
      <c r="F31" s="98"/>
      <c r="G31" s="98"/>
      <c r="H31" s="98"/>
      <c r="I31" s="99"/>
      <c r="J31" s="31"/>
      <c r="K31" s="83" t="s">
        <v>56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32"/>
      <c r="BI31" s="84" t="s">
        <v>25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6"/>
      <c r="BT31" s="12">
        <v>0</v>
      </c>
      <c r="BU31" s="12">
        <v>25</v>
      </c>
      <c r="BV31" s="94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6"/>
      <c r="CM31" s="14"/>
    </row>
    <row r="32" spans="1:91" s="8" customFormat="1" ht="24.75" customHeight="1" x14ac:dyDescent="0.2">
      <c r="A32" s="97" t="s">
        <v>57</v>
      </c>
      <c r="B32" s="98"/>
      <c r="C32" s="98"/>
      <c r="D32" s="98"/>
      <c r="E32" s="98"/>
      <c r="F32" s="98"/>
      <c r="G32" s="98"/>
      <c r="H32" s="98"/>
      <c r="I32" s="99"/>
      <c r="J32" s="31"/>
      <c r="K32" s="83" t="s">
        <v>58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32"/>
      <c r="BI32" s="84" t="s">
        <v>25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12"/>
      <c r="BU32" s="12"/>
      <c r="BV32" s="94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6"/>
    </row>
    <row r="33" spans="1:90" s="8" customFormat="1" ht="52.5" customHeight="1" x14ac:dyDescent="0.2">
      <c r="A33" s="97" t="s">
        <v>59</v>
      </c>
      <c r="B33" s="98"/>
      <c r="C33" s="98"/>
      <c r="D33" s="98"/>
      <c r="E33" s="98"/>
      <c r="F33" s="98"/>
      <c r="G33" s="98"/>
      <c r="H33" s="98"/>
      <c r="I33" s="99"/>
      <c r="J33" s="31"/>
      <c r="K33" s="83" t="s">
        <v>60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32"/>
      <c r="BI33" s="84" t="s">
        <v>25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6"/>
      <c r="BT33" s="12">
        <v>0</v>
      </c>
      <c r="BU33" s="12">
        <v>4904.6400000000003</v>
      </c>
      <c r="BV33" s="94" t="s">
        <v>208</v>
      </c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6"/>
    </row>
    <row r="34" spans="1:90" s="8" customFormat="1" ht="24.75" customHeight="1" x14ac:dyDescent="0.2">
      <c r="A34" s="97" t="s">
        <v>61</v>
      </c>
      <c r="B34" s="98"/>
      <c r="C34" s="98"/>
      <c r="D34" s="98"/>
      <c r="E34" s="98"/>
      <c r="F34" s="98"/>
      <c r="G34" s="98"/>
      <c r="H34" s="98"/>
      <c r="I34" s="99"/>
      <c r="J34" s="31"/>
      <c r="K34" s="83" t="s">
        <v>62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32"/>
      <c r="BI34" s="84" t="s">
        <v>25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6"/>
      <c r="BT34" s="12">
        <v>62.96</v>
      </c>
      <c r="BU34" s="12"/>
      <c r="BV34" s="94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</row>
    <row r="35" spans="1:90" s="8" customFormat="1" ht="24.75" customHeight="1" x14ac:dyDescent="0.2">
      <c r="A35" s="97" t="s">
        <v>63</v>
      </c>
      <c r="B35" s="98"/>
      <c r="C35" s="98"/>
      <c r="D35" s="98"/>
      <c r="E35" s="98"/>
      <c r="F35" s="98"/>
      <c r="G35" s="98"/>
      <c r="H35" s="98"/>
      <c r="I35" s="99"/>
      <c r="J35" s="31"/>
      <c r="K35" s="83" t="s">
        <v>64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32"/>
      <c r="BI35" s="84" t="s">
        <v>25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6"/>
      <c r="BT35" s="12">
        <v>0</v>
      </c>
      <c r="BU35" s="12"/>
      <c r="BV35" s="94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6"/>
    </row>
    <row r="36" spans="1:90" s="8" customFormat="1" ht="24.75" customHeight="1" x14ac:dyDescent="0.2">
      <c r="A36" s="97" t="s">
        <v>65</v>
      </c>
      <c r="B36" s="98"/>
      <c r="C36" s="98"/>
      <c r="D36" s="98"/>
      <c r="E36" s="98"/>
      <c r="F36" s="98"/>
      <c r="G36" s="98"/>
      <c r="H36" s="98"/>
      <c r="I36" s="99"/>
      <c r="J36" s="31"/>
      <c r="K36" s="83" t="s">
        <v>66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32"/>
      <c r="BI36" s="84" t="s">
        <v>25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6"/>
      <c r="BT36" s="12">
        <v>8.33</v>
      </c>
      <c r="BU36" s="12">
        <v>16.04</v>
      </c>
      <c r="BV36" s="94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6"/>
    </row>
    <row r="37" spans="1:90" s="8" customFormat="1" ht="24.75" customHeight="1" x14ac:dyDescent="0.2">
      <c r="A37" s="97" t="s">
        <v>67</v>
      </c>
      <c r="B37" s="98"/>
      <c r="C37" s="98"/>
      <c r="D37" s="98"/>
      <c r="E37" s="98"/>
      <c r="F37" s="98"/>
      <c r="G37" s="98"/>
      <c r="H37" s="98"/>
      <c r="I37" s="99"/>
      <c r="J37" s="31"/>
      <c r="K37" s="83" t="s">
        <v>68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32"/>
      <c r="BI37" s="84" t="s">
        <v>25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12">
        <v>0</v>
      </c>
      <c r="BU37" s="12"/>
      <c r="BV37" s="94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</row>
    <row r="38" spans="1:90" s="8" customFormat="1" ht="24.75" customHeight="1" x14ac:dyDescent="0.2">
      <c r="A38" s="97" t="s">
        <v>69</v>
      </c>
      <c r="B38" s="98"/>
      <c r="C38" s="98"/>
      <c r="D38" s="98"/>
      <c r="E38" s="98"/>
      <c r="F38" s="98"/>
      <c r="G38" s="98"/>
      <c r="H38" s="98"/>
      <c r="I38" s="99"/>
      <c r="J38" s="31"/>
      <c r="K38" s="83" t="s">
        <v>70</v>
      </c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32"/>
      <c r="BI38" s="84" t="s">
        <v>25</v>
      </c>
      <c r="BJ38" s="85"/>
      <c r="BK38" s="85"/>
      <c r="BL38" s="85"/>
      <c r="BM38" s="85"/>
      <c r="BN38" s="85"/>
      <c r="BO38" s="85"/>
      <c r="BP38" s="85"/>
      <c r="BQ38" s="85"/>
      <c r="BR38" s="85"/>
      <c r="BS38" s="86"/>
      <c r="BT38" s="12"/>
      <c r="BU38" s="12"/>
      <c r="BV38" s="94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6"/>
    </row>
    <row r="39" spans="1:90" s="8" customFormat="1" ht="24.75" customHeight="1" x14ac:dyDescent="0.2">
      <c r="A39" s="38" t="s">
        <v>71</v>
      </c>
      <c r="B39" s="39"/>
      <c r="C39" s="39"/>
      <c r="D39" s="39"/>
      <c r="E39" s="39"/>
      <c r="F39" s="39"/>
      <c r="G39" s="39"/>
      <c r="H39" s="39"/>
      <c r="I39" s="40"/>
      <c r="J39" s="28"/>
      <c r="K39" s="41" t="s">
        <v>72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30"/>
      <c r="BI39" s="35" t="s">
        <v>25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12"/>
      <c r="BU39" s="12"/>
      <c r="BV39" s="94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6"/>
    </row>
    <row r="40" spans="1:90" s="8" customFormat="1" ht="24.75" customHeight="1" x14ac:dyDescent="0.2">
      <c r="A40" s="38" t="s">
        <v>73</v>
      </c>
      <c r="B40" s="39"/>
      <c r="C40" s="39"/>
      <c r="D40" s="39"/>
      <c r="E40" s="39"/>
      <c r="F40" s="39"/>
      <c r="G40" s="39"/>
      <c r="H40" s="39"/>
      <c r="I40" s="40"/>
      <c r="J40" s="28"/>
      <c r="K40" s="41" t="s">
        <v>74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30"/>
      <c r="BI40" s="35" t="s">
        <v>25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12"/>
      <c r="BU40" s="12"/>
      <c r="BV40" s="94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6"/>
    </row>
    <row r="41" spans="1:90" s="8" customFormat="1" ht="24.75" customHeight="1" x14ac:dyDescent="0.2">
      <c r="A41" s="38" t="s">
        <v>75</v>
      </c>
      <c r="B41" s="39"/>
      <c r="C41" s="39"/>
      <c r="D41" s="39"/>
      <c r="E41" s="39"/>
      <c r="F41" s="39"/>
      <c r="G41" s="39"/>
      <c r="H41" s="39"/>
      <c r="I41" s="40"/>
      <c r="J41" s="28"/>
      <c r="K41" s="41" t="s">
        <v>76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30"/>
      <c r="BI41" s="35" t="s">
        <v>25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12">
        <f>BT45+BT47+BT49+BT50+BT51</f>
        <v>926.33999999999992</v>
      </c>
      <c r="BU41" s="12">
        <f>BU44+BU45+BU47+BU48+BU49+BU50</f>
        <v>1358.1909200000002</v>
      </c>
      <c r="BV41" s="93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2"/>
    </row>
    <row r="42" spans="1:90" s="8" customFormat="1" ht="24.75" customHeight="1" x14ac:dyDescent="0.2">
      <c r="A42" s="38" t="s">
        <v>77</v>
      </c>
      <c r="B42" s="39"/>
      <c r="C42" s="39"/>
      <c r="D42" s="39"/>
      <c r="E42" s="39"/>
      <c r="F42" s="39"/>
      <c r="G42" s="39"/>
      <c r="H42" s="39"/>
      <c r="I42" s="40"/>
      <c r="J42" s="28"/>
      <c r="K42" s="41" t="s">
        <v>78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30"/>
      <c r="BI42" s="35" t="s">
        <v>25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12"/>
      <c r="BU42" s="12"/>
      <c r="BV42" s="77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9"/>
    </row>
    <row r="43" spans="1:90" s="8" customFormat="1" ht="24.75" customHeight="1" x14ac:dyDescent="0.2">
      <c r="A43" s="38" t="s">
        <v>79</v>
      </c>
      <c r="B43" s="39"/>
      <c r="C43" s="39"/>
      <c r="D43" s="39"/>
      <c r="E43" s="39"/>
      <c r="F43" s="39"/>
      <c r="G43" s="39"/>
      <c r="H43" s="39"/>
      <c r="I43" s="40"/>
      <c r="J43" s="28"/>
      <c r="K43" s="41" t="s">
        <v>80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30"/>
      <c r="BI43" s="35" t="s">
        <v>25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12"/>
      <c r="BU43" s="12"/>
      <c r="BV43" s="90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2"/>
    </row>
    <row r="44" spans="1:90" s="8" customFormat="1" ht="24.75" customHeight="1" x14ac:dyDescent="0.2">
      <c r="A44" s="38" t="s">
        <v>81</v>
      </c>
      <c r="B44" s="39"/>
      <c r="C44" s="39"/>
      <c r="D44" s="39"/>
      <c r="E44" s="39"/>
      <c r="F44" s="39"/>
      <c r="G44" s="39"/>
      <c r="H44" s="39"/>
      <c r="I44" s="40"/>
      <c r="J44" s="28"/>
      <c r="K44" s="41" t="s">
        <v>82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30"/>
      <c r="BI44" s="35" t="s">
        <v>25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12"/>
      <c r="BU44" s="12"/>
      <c r="BV44" s="87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9"/>
    </row>
    <row r="45" spans="1:90" s="8" customFormat="1" ht="24.75" customHeight="1" x14ac:dyDescent="0.2">
      <c r="A45" s="38" t="s">
        <v>83</v>
      </c>
      <c r="B45" s="39"/>
      <c r="C45" s="39"/>
      <c r="D45" s="39"/>
      <c r="E45" s="39"/>
      <c r="F45" s="39"/>
      <c r="G45" s="39"/>
      <c r="H45" s="39"/>
      <c r="I45" s="40"/>
      <c r="J45" s="28"/>
      <c r="K45" s="41" t="s">
        <v>84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30"/>
      <c r="BI45" s="35" t="s">
        <v>25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12">
        <v>612.77</v>
      </c>
      <c r="BU45" s="12">
        <v>623.08000000000004</v>
      </c>
      <c r="BV45" s="77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9"/>
    </row>
    <row r="46" spans="1:90" s="8" customFormat="1" ht="57.75" customHeight="1" x14ac:dyDescent="0.2">
      <c r="A46" s="38" t="s">
        <v>85</v>
      </c>
      <c r="B46" s="39"/>
      <c r="C46" s="39"/>
      <c r="D46" s="39"/>
      <c r="E46" s="39"/>
      <c r="F46" s="39"/>
      <c r="G46" s="39"/>
      <c r="H46" s="39"/>
      <c r="I46" s="40"/>
      <c r="J46" s="28"/>
      <c r="K46" s="41" t="s">
        <v>86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30"/>
      <c r="BI46" s="35" t="s">
        <v>25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12"/>
      <c r="BU46" s="12"/>
      <c r="BV46" s="87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9"/>
    </row>
    <row r="47" spans="1:90" s="8" customFormat="1" ht="24.75" customHeight="1" x14ac:dyDescent="0.2">
      <c r="A47" s="38" t="s">
        <v>87</v>
      </c>
      <c r="B47" s="39"/>
      <c r="C47" s="39"/>
      <c r="D47" s="39"/>
      <c r="E47" s="39"/>
      <c r="F47" s="39"/>
      <c r="G47" s="39"/>
      <c r="H47" s="39"/>
      <c r="I47" s="40"/>
      <c r="J47" s="28"/>
      <c r="K47" s="41" t="s">
        <v>88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30"/>
      <c r="BI47" s="35" t="s">
        <v>25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12">
        <v>160.13999999999999</v>
      </c>
      <c r="BU47" s="12">
        <v>504.03899999999999</v>
      </c>
      <c r="BV47" s="77" t="s">
        <v>206</v>
      </c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9"/>
    </row>
    <row r="48" spans="1:90" s="8" customFormat="1" ht="24.75" customHeight="1" x14ac:dyDescent="0.2">
      <c r="A48" s="38" t="s">
        <v>89</v>
      </c>
      <c r="B48" s="39"/>
      <c r="C48" s="39"/>
      <c r="D48" s="39"/>
      <c r="E48" s="39"/>
      <c r="F48" s="39"/>
      <c r="G48" s="39"/>
      <c r="H48" s="39"/>
      <c r="I48" s="40"/>
      <c r="J48" s="28"/>
      <c r="K48" s="41" t="s">
        <v>90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30"/>
      <c r="BI48" s="35" t="s">
        <v>25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12"/>
      <c r="BU48" s="12">
        <v>0</v>
      </c>
      <c r="BV48" s="77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9"/>
    </row>
    <row r="49" spans="1:90" s="8" customFormat="1" ht="24.75" customHeight="1" x14ac:dyDescent="0.2">
      <c r="A49" s="38" t="s">
        <v>91</v>
      </c>
      <c r="B49" s="39"/>
      <c r="C49" s="39"/>
      <c r="D49" s="39"/>
      <c r="E49" s="39"/>
      <c r="F49" s="39"/>
      <c r="G49" s="39"/>
      <c r="H49" s="39"/>
      <c r="I49" s="40"/>
      <c r="J49" s="28"/>
      <c r="K49" s="41" t="s">
        <v>92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30"/>
      <c r="BI49" s="35" t="s">
        <v>25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12">
        <v>0</v>
      </c>
      <c r="BU49" s="12"/>
      <c r="BV49" s="77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9"/>
    </row>
    <row r="50" spans="1:90" s="8" customFormat="1" ht="24.75" customHeight="1" x14ac:dyDescent="0.2">
      <c r="A50" s="38" t="s">
        <v>93</v>
      </c>
      <c r="B50" s="39"/>
      <c r="C50" s="39"/>
      <c r="D50" s="39"/>
      <c r="E50" s="39"/>
      <c r="F50" s="39"/>
      <c r="G50" s="39"/>
      <c r="H50" s="39"/>
      <c r="I50" s="40"/>
      <c r="J50" s="28"/>
      <c r="K50" s="41" t="s">
        <v>94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30"/>
      <c r="BI50" s="35" t="s">
        <v>25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12">
        <v>153.43</v>
      </c>
      <c r="BU50" s="12">
        <v>231.07192000000001</v>
      </c>
      <c r="BV50" s="77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9"/>
    </row>
    <row r="51" spans="1:90" s="8" customFormat="1" ht="24.75" customHeight="1" x14ac:dyDescent="0.2">
      <c r="A51" s="38" t="s">
        <v>95</v>
      </c>
      <c r="B51" s="39"/>
      <c r="C51" s="39"/>
      <c r="D51" s="39"/>
      <c r="E51" s="39"/>
      <c r="F51" s="39"/>
      <c r="G51" s="39"/>
      <c r="H51" s="39"/>
      <c r="I51" s="40"/>
      <c r="J51" s="28"/>
      <c r="K51" s="41" t="s">
        <v>96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30"/>
      <c r="BI51" s="35" t="s">
        <v>25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12">
        <v>0</v>
      </c>
      <c r="BU51" s="11">
        <v>0</v>
      </c>
      <c r="BV51" s="42" t="s">
        <v>97</v>
      </c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4"/>
    </row>
    <row r="52" spans="1:90" s="8" customFormat="1" ht="34.5" customHeight="1" x14ac:dyDescent="0.2">
      <c r="A52" s="38" t="s">
        <v>98</v>
      </c>
      <c r="B52" s="39"/>
      <c r="C52" s="39"/>
      <c r="D52" s="39"/>
      <c r="E52" s="39"/>
      <c r="F52" s="39"/>
      <c r="G52" s="39"/>
      <c r="H52" s="39"/>
      <c r="I52" s="40"/>
      <c r="J52" s="28"/>
      <c r="K52" s="41" t="s">
        <v>99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30"/>
      <c r="BI52" s="35" t="s">
        <v>100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12"/>
      <c r="BU52" s="22"/>
      <c r="BV52" s="42" t="s">
        <v>101</v>
      </c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4"/>
    </row>
    <row r="53" spans="1:90" s="8" customFormat="1" ht="48.75" customHeight="1" x14ac:dyDescent="0.2">
      <c r="A53" s="38" t="s">
        <v>102</v>
      </c>
      <c r="B53" s="39"/>
      <c r="C53" s="39"/>
      <c r="D53" s="39"/>
      <c r="E53" s="39"/>
      <c r="F53" s="39"/>
      <c r="G53" s="39"/>
      <c r="H53" s="39"/>
      <c r="I53" s="40"/>
      <c r="J53" s="28"/>
      <c r="K53" s="41" t="s">
        <v>103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30"/>
      <c r="BI53" s="35" t="s">
        <v>25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12"/>
      <c r="BU53" s="20">
        <v>0</v>
      </c>
      <c r="BV53" s="51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3"/>
    </row>
    <row r="54" spans="1:90" s="8" customFormat="1" ht="39.75" customHeight="1" x14ac:dyDescent="0.2">
      <c r="A54" s="38" t="s">
        <v>104</v>
      </c>
      <c r="B54" s="39"/>
      <c r="C54" s="39"/>
      <c r="D54" s="39"/>
      <c r="E54" s="39"/>
      <c r="F54" s="39"/>
      <c r="G54" s="39"/>
      <c r="H54" s="39"/>
      <c r="I54" s="40"/>
      <c r="J54" s="28"/>
      <c r="K54" s="41" t="s">
        <v>105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30"/>
      <c r="BI54" s="35" t="s">
        <v>25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7"/>
      <c r="BT54" s="12"/>
      <c r="BU54" s="20">
        <v>0</v>
      </c>
      <c r="BV54" s="87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9"/>
    </row>
    <row r="55" spans="1:90" s="8" customFormat="1" ht="24.75" customHeight="1" x14ac:dyDescent="0.2">
      <c r="A55" s="38" t="s">
        <v>106</v>
      </c>
      <c r="B55" s="39"/>
      <c r="C55" s="39"/>
      <c r="D55" s="39"/>
      <c r="E55" s="39"/>
      <c r="F55" s="39"/>
      <c r="G55" s="39"/>
      <c r="H55" s="39"/>
      <c r="I55" s="40"/>
      <c r="J55" s="28"/>
      <c r="K55" s="41" t="s">
        <v>107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30"/>
      <c r="BI55" s="35" t="s">
        <v>25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12"/>
      <c r="BU55" s="12"/>
      <c r="BV55" s="77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9"/>
    </row>
    <row r="56" spans="1:90" s="8" customFormat="1" ht="24.75" customHeight="1" x14ac:dyDescent="0.2">
      <c r="A56" s="38" t="s">
        <v>108</v>
      </c>
      <c r="B56" s="39"/>
      <c r="C56" s="39"/>
      <c r="D56" s="39"/>
      <c r="E56" s="39"/>
      <c r="F56" s="39"/>
      <c r="G56" s="39"/>
      <c r="H56" s="39"/>
      <c r="I56" s="40"/>
      <c r="J56" s="28"/>
      <c r="K56" s="83" t="s">
        <v>109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32"/>
      <c r="BI56" s="84" t="s">
        <v>25</v>
      </c>
      <c r="BJ56" s="85"/>
      <c r="BK56" s="85"/>
      <c r="BL56" s="85"/>
      <c r="BM56" s="85"/>
      <c r="BN56" s="85"/>
      <c r="BO56" s="85"/>
      <c r="BP56" s="85"/>
      <c r="BQ56" s="85"/>
      <c r="BR56" s="85"/>
      <c r="BS56" s="86"/>
      <c r="BT56" s="12"/>
      <c r="BU56" s="12"/>
      <c r="BV56" s="77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9"/>
    </row>
    <row r="57" spans="1:90" s="8" customFormat="1" ht="24.75" customHeight="1" x14ac:dyDescent="0.2">
      <c r="A57" s="38" t="s">
        <v>110</v>
      </c>
      <c r="B57" s="39"/>
      <c r="C57" s="39"/>
      <c r="D57" s="39"/>
      <c r="E57" s="39"/>
      <c r="F57" s="39"/>
      <c r="G57" s="39"/>
      <c r="H57" s="39"/>
      <c r="I57" s="40"/>
      <c r="J57" s="28"/>
      <c r="K57" s="41" t="s">
        <v>111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30"/>
      <c r="BI57" s="35" t="s">
        <v>25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12"/>
      <c r="BU57" s="20"/>
      <c r="BV57" s="54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6"/>
    </row>
    <row r="58" spans="1:90" s="8" customFormat="1" ht="24.75" customHeight="1" x14ac:dyDescent="0.2">
      <c r="A58" s="38" t="s">
        <v>112</v>
      </c>
      <c r="B58" s="39"/>
      <c r="C58" s="39"/>
      <c r="D58" s="39"/>
      <c r="E58" s="39"/>
      <c r="F58" s="39"/>
      <c r="G58" s="39"/>
      <c r="H58" s="39"/>
      <c r="I58" s="40"/>
      <c r="J58" s="28"/>
      <c r="K58" s="41" t="s">
        <v>113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30"/>
      <c r="BI58" s="35" t="s">
        <v>25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12"/>
      <c r="BU58" s="20"/>
      <c r="BV58" s="77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9"/>
    </row>
    <row r="59" spans="1:90" s="8" customFormat="1" ht="24.75" customHeight="1" x14ac:dyDescent="0.2">
      <c r="A59" s="38" t="s">
        <v>114</v>
      </c>
      <c r="B59" s="39"/>
      <c r="C59" s="39"/>
      <c r="D59" s="39"/>
      <c r="E59" s="39"/>
      <c r="F59" s="39"/>
      <c r="G59" s="39"/>
      <c r="H59" s="39"/>
      <c r="I59" s="40"/>
      <c r="J59" s="28"/>
      <c r="K59" s="41" t="s">
        <v>115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30"/>
      <c r="BI59" s="35" t="s">
        <v>25</v>
      </c>
      <c r="BJ59" s="36"/>
      <c r="BK59" s="36"/>
      <c r="BL59" s="36"/>
      <c r="BM59" s="36"/>
      <c r="BN59" s="36"/>
      <c r="BO59" s="36"/>
      <c r="BP59" s="36"/>
      <c r="BQ59" s="36"/>
      <c r="BR59" s="36"/>
      <c r="BS59" s="37"/>
      <c r="BT59" s="12"/>
      <c r="BU59" s="20"/>
      <c r="BV59" s="77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9"/>
    </row>
    <row r="60" spans="1:90" s="8" customFormat="1" ht="24.75" customHeight="1" x14ac:dyDescent="0.2">
      <c r="A60" s="38" t="s">
        <v>116</v>
      </c>
      <c r="B60" s="39"/>
      <c r="C60" s="39"/>
      <c r="D60" s="39"/>
      <c r="E60" s="39"/>
      <c r="F60" s="39"/>
      <c r="G60" s="39"/>
      <c r="H60" s="39"/>
      <c r="I60" s="40"/>
      <c r="J60" s="28"/>
      <c r="K60" s="41" t="s">
        <v>117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30"/>
      <c r="BI60" s="35" t="s">
        <v>25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12">
        <v>-3214.18</v>
      </c>
      <c r="BU60" s="12"/>
      <c r="BV60" s="80" t="s">
        <v>118</v>
      </c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2"/>
    </row>
    <row r="61" spans="1:90" s="8" customFormat="1" ht="24.75" customHeight="1" x14ac:dyDescent="0.2">
      <c r="A61" s="38" t="s">
        <v>119</v>
      </c>
      <c r="B61" s="39"/>
      <c r="C61" s="39"/>
      <c r="D61" s="39"/>
      <c r="E61" s="39"/>
      <c r="F61" s="39"/>
      <c r="G61" s="39"/>
      <c r="H61" s="39"/>
      <c r="I61" s="40"/>
      <c r="J61" s="28"/>
      <c r="K61" s="41" t="s">
        <v>120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30"/>
      <c r="BI61" s="35" t="s">
        <v>25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12"/>
      <c r="BU61" s="20"/>
      <c r="BV61" s="51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3"/>
    </row>
    <row r="62" spans="1:90" s="8" customFormat="1" ht="24.75" customHeight="1" x14ac:dyDescent="0.2">
      <c r="A62" s="38" t="s">
        <v>121</v>
      </c>
      <c r="B62" s="39"/>
      <c r="C62" s="39"/>
      <c r="D62" s="39"/>
      <c r="E62" s="39"/>
      <c r="F62" s="39"/>
      <c r="G62" s="39"/>
      <c r="H62" s="39"/>
      <c r="I62" s="40"/>
      <c r="J62" s="28"/>
      <c r="K62" s="41" t="s">
        <v>122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30"/>
      <c r="BI62" s="35" t="s">
        <v>25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12">
        <v>2205.37</v>
      </c>
      <c r="BU62" s="12">
        <v>4067.3789200000001</v>
      </c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</row>
    <row r="63" spans="1:90" s="8" customFormat="1" ht="24.75" customHeight="1" x14ac:dyDescent="0.2">
      <c r="A63" s="38" t="s">
        <v>27</v>
      </c>
      <c r="B63" s="39"/>
      <c r="C63" s="39"/>
      <c r="D63" s="39"/>
      <c r="E63" s="39"/>
      <c r="F63" s="39"/>
      <c r="G63" s="39"/>
      <c r="H63" s="39"/>
      <c r="I63" s="40"/>
      <c r="J63" s="28"/>
      <c r="K63" s="41" t="s">
        <v>123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30"/>
      <c r="BI63" s="35" t="s">
        <v>124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12">
        <v>1.2190000000000001</v>
      </c>
      <c r="BU63" s="12">
        <v>1.8232930000000001</v>
      </c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</row>
    <row r="64" spans="1:90" s="8" customFormat="1" ht="24.75" customHeight="1" x14ac:dyDescent="0.2">
      <c r="A64" s="38" t="s">
        <v>75</v>
      </c>
      <c r="B64" s="39"/>
      <c r="C64" s="39"/>
      <c r="D64" s="39"/>
      <c r="E64" s="39"/>
      <c r="F64" s="39"/>
      <c r="G64" s="39"/>
      <c r="H64" s="39"/>
      <c r="I64" s="40"/>
      <c r="J64" s="28"/>
      <c r="K64" s="41" t="s">
        <v>125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30"/>
      <c r="BI64" s="42" t="s">
        <v>126</v>
      </c>
      <c r="BJ64" s="43"/>
      <c r="BK64" s="43"/>
      <c r="BL64" s="43"/>
      <c r="BM64" s="43"/>
      <c r="BN64" s="43"/>
      <c r="BO64" s="43"/>
      <c r="BP64" s="43"/>
      <c r="BQ64" s="43"/>
      <c r="BR64" s="43"/>
      <c r="BS64" s="44"/>
      <c r="BT64" s="12">
        <f>BT62/BT63/1000</f>
        <v>1.8091632485643967</v>
      </c>
      <c r="BU64" s="20">
        <f>BU62/BU63/1000</f>
        <v>2.2307873282023238</v>
      </c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</row>
    <row r="65" spans="1:91" s="8" customFormat="1" ht="24.75" customHeight="1" x14ac:dyDescent="0.2">
      <c r="A65" s="38" t="s">
        <v>127</v>
      </c>
      <c r="B65" s="39"/>
      <c r="C65" s="39"/>
      <c r="D65" s="39"/>
      <c r="E65" s="39"/>
      <c r="F65" s="39"/>
      <c r="G65" s="39"/>
      <c r="H65" s="39"/>
      <c r="I65" s="40"/>
      <c r="J65" s="28"/>
      <c r="K65" s="41" t="s">
        <v>128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30"/>
      <c r="BI65" s="35" t="s">
        <v>22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12"/>
      <c r="BU65" s="28" t="s">
        <v>22</v>
      </c>
      <c r="BV65" s="42" t="s">
        <v>22</v>
      </c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4"/>
    </row>
    <row r="66" spans="1:91" s="8" customFormat="1" ht="24.75" customHeight="1" x14ac:dyDescent="0.2">
      <c r="A66" s="38" t="s">
        <v>23</v>
      </c>
      <c r="B66" s="39"/>
      <c r="C66" s="39"/>
      <c r="D66" s="39"/>
      <c r="E66" s="39"/>
      <c r="F66" s="39"/>
      <c r="G66" s="39"/>
      <c r="H66" s="39"/>
      <c r="I66" s="40"/>
      <c r="J66" s="28"/>
      <c r="K66" s="41" t="s">
        <v>129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30"/>
      <c r="BI66" s="35" t="s">
        <v>130</v>
      </c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12" t="s">
        <v>131</v>
      </c>
      <c r="BU66" s="22">
        <v>74</v>
      </c>
      <c r="BV66" s="42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4"/>
    </row>
    <row r="67" spans="1:91" s="8" customFormat="1" ht="24.75" customHeight="1" x14ac:dyDescent="0.2">
      <c r="A67" s="38" t="s">
        <v>132</v>
      </c>
      <c r="B67" s="39"/>
      <c r="C67" s="39"/>
      <c r="D67" s="39"/>
      <c r="E67" s="39"/>
      <c r="F67" s="39"/>
      <c r="G67" s="39"/>
      <c r="H67" s="39"/>
      <c r="I67" s="40"/>
      <c r="J67" s="28"/>
      <c r="K67" s="41" t="s">
        <v>133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30"/>
      <c r="BI67" s="35" t="s">
        <v>134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12" t="s">
        <v>135</v>
      </c>
      <c r="BU67" s="12">
        <f>BU69+BU70+BU71</f>
        <v>49.629999999999995</v>
      </c>
      <c r="BV67" s="51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3"/>
    </row>
    <row r="68" spans="1:91" s="8" customFormat="1" ht="24.75" customHeight="1" x14ac:dyDescent="0.2">
      <c r="A68" s="38" t="s">
        <v>136</v>
      </c>
      <c r="B68" s="39"/>
      <c r="C68" s="39"/>
      <c r="D68" s="39"/>
      <c r="E68" s="39"/>
      <c r="F68" s="39"/>
      <c r="G68" s="39"/>
      <c r="H68" s="39"/>
      <c r="I68" s="40"/>
      <c r="J68" s="28"/>
      <c r="K68" s="41" t="s">
        <v>137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30"/>
      <c r="BI68" s="35" t="s">
        <v>134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12"/>
      <c r="BU68" s="12"/>
      <c r="BV68" s="51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3"/>
    </row>
    <row r="69" spans="1:91" s="8" customFormat="1" ht="24.75" customHeight="1" x14ac:dyDescent="0.2">
      <c r="A69" s="70" t="s">
        <v>138</v>
      </c>
      <c r="B69" s="71"/>
      <c r="C69" s="71"/>
      <c r="D69" s="71"/>
      <c r="E69" s="71"/>
      <c r="F69" s="71"/>
      <c r="G69" s="71"/>
      <c r="H69" s="71"/>
      <c r="I69" s="72"/>
      <c r="J69" s="67" t="s">
        <v>139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9"/>
      <c r="BI69" s="35" t="s">
        <v>134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12"/>
      <c r="BU69" s="12">
        <v>0</v>
      </c>
      <c r="BV69" s="51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3"/>
    </row>
    <row r="70" spans="1:91" s="8" customFormat="1" ht="24.75" customHeight="1" x14ac:dyDescent="0.2">
      <c r="A70" s="38" t="s">
        <v>140</v>
      </c>
      <c r="B70" s="60"/>
      <c r="C70" s="60"/>
      <c r="D70" s="60"/>
      <c r="E70" s="60"/>
      <c r="F70" s="60"/>
      <c r="G70" s="60"/>
      <c r="H70" s="60"/>
      <c r="I70" s="61"/>
      <c r="J70" s="67" t="s">
        <v>141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9"/>
      <c r="BI70" s="35" t="s">
        <v>134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12"/>
      <c r="BU70" s="12">
        <v>32</v>
      </c>
      <c r="BV70" s="29"/>
      <c r="BW70" s="73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5"/>
    </row>
    <row r="71" spans="1:91" s="8" customFormat="1" ht="24.75" customHeight="1" x14ac:dyDescent="0.2">
      <c r="A71" s="38" t="s">
        <v>142</v>
      </c>
      <c r="B71" s="60"/>
      <c r="C71" s="60"/>
      <c r="D71" s="60"/>
      <c r="E71" s="60"/>
      <c r="F71" s="60"/>
      <c r="G71" s="60"/>
      <c r="H71" s="60"/>
      <c r="I71" s="61"/>
      <c r="J71" s="67" t="s">
        <v>143</v>
      </c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9"/>
      <c r="BI71" s="35" t="s">
        <v>134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12"/>
      <c r="BU71" s="12">
        <v>17.63</v>
      </c>
      <c r="BV71" s="29"/>
      <c r="BW71" s="5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3"/>
    </row>
    <row r="72" spans="1:91" s="8" customFormat="1" ht="24.75" customHeight="1" x14ac:dyDescent="0.2">
      <c r="A72" s="38" t="s">
        <v>144</v>
      </c>
      <c r="B72" s="39"/>
      <c r="C72" s="39"/>
      <c r="D72" s="39"/>
      <c r="E72" s="39"/>
      <c r="F72" s="39"/>
      <c r="G72" s="39"/>
      <c r="H72" s="39"/>
      <c r="I72" s="40"/>
      <c r="J72" s="28"/>
      <c r="K72" s="41" t="s">
        <v>145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30"/>
      <c r="BI72" s="35" t="s">
        <v>146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12">
        <v>53.55</v>
      </c>
      <c r="BU72" s="12">
        <f>BU75+BU76</f>
        <v>59.78</v>
      </c>
      <c r="BV72" s="64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3"/>
      <c r="CM72" s="14"/>
    </row>
    <row r="73" spans="1:91" s="8" customFormat="1" ht="24.75" customHeight="1" x14ac:dyDescent="0.2">
      <c r="A73" s="38" t="s">
        <v>147</v>
      </c>
      <c r="B73" s="39"/>
      <c r="C73" s="39"/>
      <c r="D73" s="39"/>
      <c r="E73" s="39"/>
      <c r="F73" s="39"/>
      <c r="G73" s="39"/>
      <c r="H73" s="39"/>
      <c r="I73" s="40"/>
      <c r="J73" s="51" t="s">
        <v>148</v>
      </c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3"/>
      <c r="BI73" s="35" t="s">
        <v>146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12"/>
      <c r="BU73" s="12"/>
      <c r="BV73" s="51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3"/>
    </row>
    <row r="74" spans="1:91" s="8" customFormat="1" ht="24.75" customHeight="1" x14ac:dyDescent="0.2">
      <c r="A74" s="38" t="s">
        <v>149</v>
      </c>
      <c r="B74" s="60"/>
      <c r="C74" s="60"/>
      <c r="D74" s="60"/>
      <c r="E74" s="60"/>
      <c r="F74" s="60"/>
      <c r="G74" s="60"/>
      <c r="H74" s="60"/>
      <c r="I74" s="61"/>
      <c r="J74" s="64" t="s">
        <v>150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6"/>
      <c r="BI74" s="35" t="s">
        <v>146</v>
      </c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12"/>
      <c r="BU74" s="12"/>
      <c r="BV74" s="51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3"/>
    </row>
    <row r="75" spans="1:91" s="8" customFormat="1" ht="24.75" customHeight="1" x14ac:dyDescent="0.2">
      <c r="A75" s="38" t="s">
        <v>151</v>
      </c>
      <c r="B75" s="60"/>
      <c r="C75" s="60"/>
      <c r="D75" s="60"/>
      <c r="E75" s="60"/>
      <c r="F75" s="60"/>
      <c r="G75" s="60"/>
      <c r="H75" s="60"/>
      <c r="I75" s="61"/>
      <c r="J75" s="64" t="s">
        <v>152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6"/>
      <c r="BI75" s="35" t="s">
        <v>146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12"/>
      <c r="BU75" s="12">
        <v>36.229999999999997</v>
      </c>
      <c r="BV75" s="64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3"/>
    </row>
    <row r="76" spans="1:91" s="8" customFormat="1" ht="24.75" customHeight="1" x14ac:dyDescent="0.2">
      <c r="A76" s="38" t="s">
        <v>153</v>
      </c>
      <c r="B76" s="60"/>
      <c r="C76" s="60"/>
      <c r="D76" s="60"/>
      <c r="E76" s="60"/>
      <c r="F76" s="60"/>
      <c r="G76" s="60"/>
      <c r="H76" s="60"/>
      <c r="I76" s="61"/>
      <c r="J76" s="64" t="s">
        <v>154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6"/>
      <c r="BI76" s="35" t="s">
        <v>146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12"/>
      <c r="BU76" s="12">
        <v>23.55</v>
      </c>
      <c r="BV76" s="51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3"/>
    </row>
    <row r="77" spans="1:91" s="8" customFormat="1" ht="24.75" customHeight="1" x14ac:dyDescent="0.2">
      <c r="A77" s="38" t="s">
        <v>155</v>
      </c>
      <c r="B77" s="39"/>
      <c r="C77" s="39"/>
      <c r="D77" s="39"/>
      <c r="E77" s="39"/>
      <c r="F77" s="39"/>
      <c r="G77" s="39"/>
      <c r="H77" s="39"/>
      <c r="I77" s="40"/>
      <c r="J77" s="28"/>
      <c r="K77" s="41" t="s">
        <v>156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30"/>
      <c r="BI77" s="35" t="s">
        <v>146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12">
        <v>365.13</v>
      </c>
      <c r="BU77" s="12">
        <f>BU79+BU80</f>
        <v>397.33</v>
      </c>
      <c r="BV77" s="64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3"/>
      <c r="CM77" s="14"/>
    </row>
    <row r="78" spans="1:91" s="8" customFormat="1" ht="24.75" customHeight="1" x14ac:dyDescent="0.2">
      <c r="A78" s="38" t="s">
        <v>157</v>
      </c>
      <c r="B78" s="39"/>
      <c r="C78" s="39"/>
      <c r="D78" s="39"/>
      <c r="E78" s="39"/>
      <c r="F78" s="39"/>
      <c r="G78" s="39"/>
      <c r="H78" s="39"/>
      <c r="I78" s="40"/>
      <c r="J78" s="51" t="s">
        <v>158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3"/>
      <c r="BI78" s="35" t="s">
        <v>146</v>
      </c>
      <c r="BJ78" s="36"/>
      <c r="BK78" s="36"/>
      <c r="BL78" s="36"/>
      <c r="BM78" s="36"/>
      <c r="BN78" s="36"/>
      <c r="BO78" s="36"/>
      <c r="BP78" s="36"/>
      <c r="BQ78" s="36"/>
      <c r="BR78" s="36"/>
      <c r="BS78" s="37"/>
      <c r="BT78" s="12"/>
      <c r="BU78" s="12"/>
      <c r="BV78" s="51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3"/>
    </row>
    <row r="79" spans="1:91" s="8" customFormat="1" ht="24.75" customHeight="1" x14ac:dyDescent="0.2">
      <c r="A79" s="38" t="s">
        <v>159</v>
      </c>
      <c r="B79" s="60"/>
      <c r="C79" s="60"/>
      <c r="D79" s="60"/>
      <c r="E79" s="60"/>
      <c r="F79" s="60"/>
      <c r="G79" s="60"/>
      <c r="H79" s="60"/>
      <c r="I79" s="61"/>
      <c r="J79" s="51" t="s">
        <v>160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3"/>
      <c r="BI79" s="35" t="s">
        <v>146</v>
      </c>
      <c r="BJ79" s="36"/>
      <c r="BK79" s="36"/>
      <c r="BL79" s="36"/>
      <c r="BM79" s="36"/>
      <c r="BN79" s="36"/>
      <c r="BO79" s="36"/>
      <c r="BP79" s="36"/>
      <c r="BQ79" s="36"/>
      <c r="BR79" s="36"/>
      <c r="BS79" s="37"/>
      <c r="BT79" s="12"/>
      <c r="BU79" s="12">
        <v>222.2</v>
      </c>
      <c r="BV79" s="51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3"/>
    </row>
    <row r="80" spans="1:91" s="8" customFormat="1" ht="24.75" customHeight="1" x14ac:dyDescent="0.2">
      <c r="A80" s="38" t="s">
        <v>161</v>
      </c>
      <c r="B80" s="60"/>
      <c r="C80" s="60"/>
      <c r="D80" s="60"/>
      <c r="E80" s="60"/>
      <c r="F80" s="60"/>
      <c r="G80" s="60"/>
      <c r="H80" s="60"/>
      <c r="I80" s="61"/>
      <c r="J80" s="51" t="s">
        <v>162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3"/>
      <c r="BI80" s="35" t="s">
        <v>146</v>
      </c>
      <c r="BJ80" s="36"/>
      <c r="BK80" s="36"/>
      <c r="BL80" s="36"/>
      <c r="BM80" s="36"/>
      <c r="BN80" s="36"/>
      <c r="BO80" s="36"/>
      <c r="BP80" s="36"/>
      <c r="BQ80" s="36"/>
      <c r="BR80" s="36"/>
      <c r="BS80" s="37"/>
      <c r="BT80" s="12"/>
      <c r="BU80" s="12">
        <v>175.13</v>
      </c>
      <c r="BV80" s="51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3"/>
    </row>
    <row r="81" spans="1:91" s="8" customFormat="1" ht="24.75" customHeight="1" x14ac:dyDescent="0.2">
      <c r="A81" s="38" t="s">
        <v>163</v>
      </c>
      <c r="B81" s="60"/>
      <c r="C81" s="60"/>
      <c r="D81" s="60"/>
      <c r="E81" s="60"/>
      <c r="F81" s="60"/>
      <c r="G81" s="60"/>
      <c r="H81" s="60"/>
      <c r="I81" s="61"/>
      <c r="J81" s="51" t="s">
        <v>164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3"/>
      <c r="BI81" s="35" t="s">
        <v>146</v>
      </c>
      <c r="BJ81" s="36"/>
      <c r="BK81" s="36"/>
      <c r="BL81" s="36"/>
      <c r="BM81" s="36"/>
      <c r="BN81" s="36"/>
      <c r="BO81" s="36"/>
      <c r="BP81" s="36"/>
      <c r="BQ81" s="36"/>
      <c r="BR81" s="36"/>
      <c r="BS81" s="37"/>
      <c r="BT81" s="12"/>
      <c r="BU81" s="12"/>
      <c r="BV81" s="51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3"/>
    </row>
    <row r="82" spans="1:91" s="8" customFormat="1" ht="24.75" customHeight="1" x14ac:dyDescent="0.2">
      <c r="A82" s="38" t="s">
        <v>165</v>
      </c>
      <c r="B82" s="39"/>
      <c r="C82" s="39"/>
      <c r="D82" s="39"/>
      <c r="E82" s="39"/>
      <c r="F82" s="39"/>
      <c r="G82" s="39"/>
      <c r="H82" s="39"/>
      <c r="I82" s="40"/>
      <c r="J82" s="28"/>
      <c r="K82" s="41" t="s">
        <v>166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30"/>
      <c r="BI82" s="35" t="s">
        <v>167</v>
      </c>
      <c r="BJ82" s="36"/>
      <c r="BK82" s="36"/>
      <c r="BL82" s="36"/>
      <c r="BM82" s="36"/>
      <c r="BN82" s="36"/>
      <c r="BO82" s="36"/>
      <c r="BP82" s="36"/>
      <c r="BQ82" s="36"/>
      <c r="BR82" s="36"/>
      <c r="BS82" s="37"/>
      <c r="BT82" s="12">
        <v>16.93</v>
      </c>
      <c r="BU82" s="12">
        <f>BU83+BU84+BU85+BU86</f>
        <v>19.330000000000002</v>
      </c>
      <c r="BV82" s="51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3"/>
    </row>
    <row r="83" spans="1:91" s="8" customFormat="1" ht="24.75" customHeight="1" x14ac:dyDescent="0.2">
      <c r="A83" s="38" t="s">
        <v>168</v>
      </c>
      <c r="B83" s="39"/>
      <c r="C83" s="39"/>
      <c r="D83" s="39"/>
      <c r="E83" s="39"/>
      <c r="F83" s="39"/>
      <c r="G83" s="39"/>
      <c r="H83" s="39"/>
      <c r="I83" s="40"/>
      <c r="J83" s="51" t="s">
        <v>169</v>
      </c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3"/>
      <c r="BI83" s="35" t="s">
        <v>167</v>
      </c>
      <c r="BJ83" s="36"/>
      <c r="BK83" s="36"/>
      <c r="BL83" s="36"/>
      <c r="BM83" s="36"/>
      <c r="BN83" s="36"/>
      <c r="BO83" s="36"/>
      <c r="BP83" s="36"/>
      <c r="BQ83" s="36"/>
      <c r="BR83" s="36"/>
      <c r="BS83" s="37"/>
      <c r="BT83" s="12"/>
      <c r="BU83" s="12">
        <v>0</v>
      </c>
      <c r="BV83" s="51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3"/>
      <c r="CM83" s="14"/>
    </row>
    <row r="84" spans="1:91" s="8" customFormat="1" ht="24.75" customHeight="1" x14ac:dyDescent="0.2">
      <c r="A84" s="38" t="s">
        <v>170</v>
      </c>
      <c r="B84" s="60"/>
      <c r="C84" s="60"/>
      <c r="D84" s="60"/>
      <c r="E84" s="60"/>
      <c r="F84" s="60"/>
      <c r="G84" s="60"/>
      <c r="H84" s="60"/>
      <c r="I84" s="61"/>
      <c r="J84" s="51" t="s">
        <v>171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3"/>
      <c r="BI84" s="35" t="s">
        <v>167</v>
      </c>
      <c r="BJ84" s="36"/>
      <c r="BK84" s="36"/>
      <c r="BL84" s="36"/>
      <c r="BM84" s="36"/>
      <c r="BN84" s="36"/>
      <c r="BO84" s="36"/>
      <c r="BP84" s="36"/>
      <c r="BQ84" s="36"/>
      <c r="BR84" s="36"/>
      <c r="BS84" s="37"/>
      <c r="BT84" s="12"/>
      <c r="BU84" s="12">
        <v>0</v>
      </c>
      <c r="BV84" s="51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3"/>
      <c r="CM84" s="14"/>
    </row>
    <row r="85" spans="1:91" s="8" customFormat="1" ht="24.75" customHeight="1" x14ac:dyDescent="0.2">
      <c r="A85" s="38" t="s">
        <v>172</v>
      </c>
      <c r="B85" s="60"/>
      <c r="C85" s="60"/>
      <c r="D85" s="60"/>
      <c r="E85" s="60"/>
      <c r="F85" s="60"/>
      <c r="G85" s="60"/>
      <c r="H85" s="60"/>
      <c r="I85" s="61"/>
      <c r="J85" s="51" t="s">
        <v>173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3"/>
      <c r="BI85" s="35" t="s">
        <v>167</v>
      </c>
      <c r="BJ85" s="36"/>
      <c r="BK85" s="36"/>
      <c r="BL85" s="36"/>
      <c r="BM85" s="36"/>
      <c r="BN85" s="36"/>
      <c r="BO85" s="36"/>
      <c r="BP85" s="36"/>
      <c r="BQ85" s="36"/>
      <c r="BR85" s="36"/>
      <c r="BS85" s="37"/>
      <c r="BT85" s="12"/>
      <c r="BU85" s="12">
        <f>1.75+9.8</f>
        <v>11.55</v>
      </c>
      <c r="BV85" s="51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3"/>
      <c r="CM85" s="14"/>
    </row>
    <row r="86" spans="1:91" s="8" customFormat="1" ht="24.75" customHeight="1" x14ac:dyDescent="0.2">
      <c r="A86" s="38" t="s">
        <v>174</v>
      </c>
      <c r="B86" s="60"/>
      <c r="C86" s="60"/>
      <c r="D86" s="60"/>
      <c r="E86" s="60"/>
      <c r="F86" s="60"/>
      <c r="G86" s="60"/>
      <c r="H86" s="60"/>
      <c r="I86" s="61"/>
      <c r="J86" s="51" t="s">
        <v>175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3"/>
      <c r="BI86" s="35" t="s">
        <v>167</v>
      </c>
      <c r="BJ86" s="36"/>
      <c r="BK86" s="36"/>
      <c r="BL86" s="36"/>
      <c r="BM86" s="36"/>
      <c r="BN86" s="36"/>
      <c r="BO86" s="36"/>
      <c r="BP86" s="36"/>
      <c r="BQ86" s="36"/>
      <c r="BR86" s="36"/>
      <c r="BS86" s="37"/>
      <c r="BT86" s="12"/>
      <c r="BU86" s="12">
        <v>7.78</v>
      </c>
      <c r="BV86" s="51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3"/>
    </row>
    <row r="87" spans="1:91" s="8" customFormat="1" ht="24.75" customHeight="1" x14ac:dyDescent="0.2">
      <c r="A87" s="38" t="s">
        <v>176</v>
      </c>
      <c r="B87" s="39"/>
      <c r="C87" s="39"/>
      <c r="D87" s="39"/>
      <c r="E87" s="39"/>
      <c r="F87" s="39"/>
      <c r="G87" s="39"/>
      <c r="H87" s="39"/>
      <c r="I87" s="40"/>
      <c r="J87" s="28"/>
      <c r="K87" s="41" t="s">
        <v>177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30"/>
      <c r="BI87" s="35" t="s">
        <v>178</v>
      </c>
      <c r="BJ87" s="36"/>
      <c r="BK87" s="36"/>
      <c r="BL87" s="36"/>
      <c r="BM87" s="36"/>
      <c r="BN87" s="36"/>
      <c r="BO87" s="36"/>
      <c r="BP87" s="36"/>
      <c r="BQ87" s="36"/>
      <c r="BR87" s="36"/>
      <c r="BS87" s="37"/>
      <c r="BT87" s="12">
        <v>100</v>
      </c>
      <c r="BU87" s="27">
        <v>80.099999999999994</v>
      </c>
      <c r="BV87" s="51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3"/>
    </row>
    <row r="88" spans="1:91" s="8" customFormat="1" ht="24.75" customHeight="1" x14ac:dyDescent="0.2">
      <c r="A88" s="38" t="s">
        <v>179</v>
      </c>
      <c r="B88" s="39"/>
      <c r="C88" s="39"/>
      <c r="D88" s="39"/>
      <c r="E88" s="39"/>
      <c r="F88" s="39"/>
      <c r="G88" s="39"/>
      <c r="H88" s="39"/>
      <c r="I88" s="40"/>
      <c r="J88" s="28"/>
      <c r="K88" s="41" t="s">
        <v>180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30"/>
      <c r="BI88" s="35" t="s">
        <v>25</v>
      </c>
      <c r="BJ88" s="36"/>
      <c r="BK88" s="36"/>
      <c r="BL88" s="36"/>
      <c r="BM88" s="36"/>
      <c r="BN88" s="36"/>
      <c r="BO88" s="36"/>
      <c r="BP88" s="36"/>
      <c r="BQ88" s="36"/>
      <c r="BR88" s="36"/>
      <c r="BS88" s="37"/>
      <c r="BT88" s="12" t="s">
        <v>135</v>
      </c>
      <c r="BU88" s="12">
        <v>0</v>
      </c>
      <c r="BV88" s="54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6"/>
    </row>
    <row r="89" spans="1:91" s="8" customFormat="1" ht="24.75" customHeight="1" x14ac:dyDescent="0.2">
      <c r="A89" s="38" t="s">
        <v>181</v>
      </c>
      <c r="B89" s="39"/>
      <c r="C89" s="39"/>
      <c r="D89" s="39"/>
      <c r="E89" s="39"/>
      <c r="F89" s="39"/>
      <c r="G89" s="39"/>
      <c r="H89" s="39"/>
      <c r="I89" s="40"/>
      <c r="J89" s="28"/>
      <c r="K89" s="41" t="s">
        <v>182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30"/>
      <c r="BI89" s="35" t="s">
        <v>25</v>
      </c>
      <c r="BJ89" s="36"/>
      <c r="BK89" s="36"/>
      <c r="BL89" s="36"/>
      <c r="BM89" s="36"/>
      <c r="BN89" s="36"/>
      <c r="BO89" s="36"/>
      <c r="BP89" s="36"/>
      <c r="BQ89" s="36"/>
      <c r="BR89" s="36"/>
      <c r="BS89" s="37"/>
      <c r="BT89" s="12" t="s">
        <v>135</v>
      </c>
      <c r="BU89" s="12">
        <v>0</v>
      </c>
      <c r="BV89" s="57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9"/>
    </row>
    <row r="90" spans="1:91" s="8" customFormat="1" ht="24.75" customHeight="1" x14ac:dyDescent="0.2">
      <c r="A90" s="38" t="s">
        <v>183</v>
      </c>
      <c r="B90" s="39"/>
      <c r="C90" s="39"/>
      <c r="D90" s="39"/>
      <c r="E90" s="39"/>
      <c r="F90" s="39"/>
      <c r="G90" s="39"/>
      <c r="H90" s="39"/>
      <c r="I90" s="40"/>
      <c r="J90" s="28"/>
      <c r="K90" s="41" t="s">
        <v>184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30"/>
      <c r="BI90" s="35" t="s">
        <v>178</v>
      </c>
      <c r="BJ90" s="36"/>
      <c r="BK90" s="36"/>
      <c r="BL90" s="36"/>
      <c r="BM90" s="36"/>
      <c r="BN90" s="36"/>
      <c r="BO90" s="36"/>
      <c r="BP90" s="36"/>
      <c r="BQ90" s="36"/>
      <c r="BR90" s="36"/>
      <c r="BS90" s="37"/>
      <c r="BT90" s="12" t="s">
        <v>185</v>
      </c>
      <c r="BU90" s="31" t="s">
        <v>22</v>
      </c>
      <c r="BV90" s="42" t="s">
        <v>22</v>
      </c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4"/>
    </row>
    <row r="91" spans="1:91" ht="24.75" customHeight="1" x14ac:dyDescent="0.25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</row>
    <row r="92" spans="1:91" ht="24.75" customHeight="1" x14ac:dyDescent="0.25">
      <c r="A92" s="49" t="s">
        <v>202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</row>
    <row r="93" spans="1:91" ht="24.75" customHeight="1" x14ac:dyDescent="0.25">
      <c r="A93" s="26"/>
      <c r="B93" s="46" t="s">
        <v>203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</row>
    <row r="94" spans="1:91" s="1" customFormat="1" ht="24.75" customHeight="1" x14ac:dyDescent="0.25">
      <c r="A94" s="45" t="s">
        <v>186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</row>
    <row r="95" spans="1:91" s="1" customFormat="1" ht="24.75" customHeight="1" x14ac:dyDescent="0.2">
      <c r="A95" s="33" t="s">
        <v>188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</row>
    <row r="96" spans="1:91" s="1" customFormat="1" ht="24.75" customHeight="1" x14ac:dyDescent="0.2">
      <c r="A96" s="33" t="s">
        <v>189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</row>
    <row r="97" spans="1:90" s="1" customFormat="1" ht="24.75" customHeight="1" x14ac:dyDescent="0.2">
      <c r="A97" s="33" t="s">
        <v>190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</row>
    <row r="98" spans="1:90" s="1" customFormat="1" ht="24.75" customHeight="1" x14ac:dyDescent="0.2">
      <c r="A98" s="33" t="s">
        <v>191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</row>
    <row r="101" spans="1:90" ht="24.75" customHeight="1" x14ac:dyDescent="0.25">
      <c r="BT101" s="7"/>
      <c r="BU101" s="7"/>
    </row>
    <row r="102" spans="1:90" ht="24.75" customHeight="1" x14ac:dyDescent="0.25">
      <c r="BT102" s="7"/>
      <c r="BU102" s="7"/>
    </row>
    <row r="103" spans="1:90" ht="24.75" customHeight="1" x14ac:dyDescent="0.25">
      <c r="BT103" s="7"/>
      <c r="BU103" s="7"/>
    </row>
  </sheetData>
  <mergeCells count="330">
    <mergeCell ref="A4:CL4"/>
    <mergeCell ref="A5:CL5"/>
    <mergeCell ref="A6:CL6"/>
    <mergeCell ref="A7:CL7"/>
    <mergeCell ref="AG8:BU8"/>
    <mergeCell ref="J9:BS9"/>
    <mergeCell ref="J10:BT10"/>
    <mergeCell ref="AQ11:AX11"/>
    <mergeCell ref="AY11:AZ11"/>
    <mergeCell ref="BA11:BH11"/>
    <mergeCell ref="A12:I13"/>
    <mergeCell ref="J12:BH13"/>
    <mergeCell ref="BI12:BS13"/>
    <mergeCell ref="BT12:BU12"/>
    <mergeCell ref="A16:I16"/>
    <mergeCell ref="K16:BG16"/>
    <mergeCell ref="BI16:BS16"/>
    <mergeCell ref="BV16:CL16"/>
    <mergeCell ref="A17:I17"/>
    <mergeCell ref="K17:BG17"/>
    <mergeCell ref="BI17:BS17"/>
    <mergeCell ref="BV17:CL17"/>
    <mergeCell ref="BV12:CL13"/>
    <mergeCell ref="A14:I14"/>
    <mergeCell ref="K14:BG14"/>
    <mergeCell ref="BI14:BS14"/>
    <mergeCell ref="BV14:CL14"/>
    <mergeCell ref="A15:I15"/>
    <mergeCell ref="K15:BG15"/>
    <mergeCell ref="BI15:BS15"/>
    <mergeCell ref="BV15:CL15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56:I56"/>
    <mergeCell ref="K56:BG56"/>
    <mergeCell ref="BI56:BS56"/>
    <mergeCell ref="BV56:CL56"/>
    <mergeCell ref="A57:I57"/>
    <mergeCell ref="K57:BG57"/>
    <mergeCell ref="BI57:BS57"/>
    <mergeCell ref="BV57:CL57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60:I60"/>
    <mergeCell ref="K60:BG60"/>
    <mergeCell ref="BI60:BS60"/>
    <mergeCell ref="BV60:CL60"/>
    <mergeCell ref="A61:I61"/>
    <mergeCell ref="K61:BG61"/>
    <mergeCell ref="BI61:BS61"/>
    <mergeCell ref="BV61:CL61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64:I64"/>
    <mergeCell ref="K64:BG64"/>
    <mergeCell ref="BI64:BS64"/>
    <mergeCell ref="BV64:CL64"/>
    <mergeCell ref="A65:I65"/>
    <mergeCell ref="K65:BG65"/>
    <mergeCell ref="BI65:BS65"/>
    <mergeCell ref="BV65:CL65"/>
    <mergeCell ref="A62:I62"/>
    <mergeCell ref="K62:BG62"/>
    <mergeCell ref="BI62:BS62"/>
    <mergeCell ref="BV62:CL62"/>
    <mergeCell ref="A63:I63"/>
    <mergeCell ref="K63:BG63"/>
    <mergeCell ref="BI63:BS63"/>
    <mergeCell ref="BV63:CL63"/>
    <mergeCell ref="A68:I68"/>
    <mergeCell ref="K68:BG68"/>
    <mergeCell ref="BI68:BS68"/>
    <mergeCell ref="BV68:CL68"/>
    <mergeCell ref="A69:I69"/>
    <mergeCell ref="J69:BH69"/>
    <mergeCell ref="BI69:BS69"/>
    <mergeCell ref="BV69:CL69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A72:I72"/>
    <mergeCell ref="K72:BG72"/>
    <mergeCell ref="BI72:BS72"/>
    <mergeCell ref="BV72:CL72"/>
    <mergeCell ref="A73:I73"/>
    <mergeCell ref="J73:BH73"/>
    <mergeCell ref="BI73:BS73"/>
    <mergeCell ref="BV73:CL73"/>
    <mergeCell ref="A70:I70"/>
    <mergeCell ref="J70:BH70"/>
    <mergeCell ref="BI70:BS70"/>
    <mergeCell ref="BW70:CL70"/>
    <mergeCell ref="A71:I71"/>
    <mergeCell ref="J71:BH71"/>
    <mergeCell ref="BI71:BS71"/>
    <mergeCell ref="BW71:CL71"/>
    <mergeCell ref="A76:I76"/>
    <mergeCell ref="J76:BH76"/>
    <mergeCell ref="BI76:BS76"/>
    <mergeCell ref="BV76:CL76"/>
    <mergeCell ref="A77:I77"/>
    <mergeCell ref="K77:BG77"/>
    <mergeCell ref="BI77:BS77"/>
    <mergeCell ref="BV77:CL77"/>
    <mergeCell ref="A74:I74"/>
    <mergeCell ref="J74:BH74"/>
    <mergeCell ref="BI74:BS74"/>
    <mergeCell ref="BV74:CL74"/>
    <mergeCell ref="A75:I75"/>
    <mergeCell ref="J75:BH75"/>
    <mergeCell ref="BI75:BS75"/>
    <mergeCell ref="BV75:CL75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V78:CL78"/>
    <mergeCell ref="A79:I79"/>
    <mergeCell ref="J79:BH79"/>
    <mergeCell ref="BI79:BS79"/>
    <mergeCell ref="BV79:CL79"/>
    <mergeCell ref="A84:I84"/>
    <mergeCell ref="J84:BH84"/>
    <mergeCell ref="BI84:BS84"/>
    <mergeCell ref="BV84:CL84"/>
    <mergeCell ref="A85:I85"/>
    <mergeCell ref="J85:BH85"/>
    <mergeCell ref="BI85:BS85"/>
    <mergeCell ref="BV85:CL85"/>
    <mergeCell ref="A82:I82"/>
    <mergeCell ref="K82:BG82"/>
    <mergeCell ref="BI82:BS82"/>
    <mergeCell ref="BV82:CL82"/>
    <mergeCell ref="A83:I83"/>
    <mergeCell ref="J83:BH83"/>
    <mergeCell ref="BI83:BS83"/>
    <mergeCell ref="BV83:CL83"/>
    <mergeCell ref="A88:I88"/>
    <mergeCell ref="K88:BG88"/>
    <mergeCell ref="BI88:BS88"/>
    <mergeCell ref="BV88:CL89"/>
    <mergeCell ref="A89:I89"/>
    <mergeCell ref="K89:BG89"/>
    <mergeCell ref="BI89:BS89"/>
    <mergeCell ref="A86:I86"/>
    <mergeCell ref="J86:BH86"/>
    <mergeCell ref="BI86:BS86"/>
    <mergeCell ref="BV86:CL86"/>
    <mergeCell ref="A87:I87"/>
    <mergeCell ref="K87:BG87"/>
    <mergeCell ref="BI87:BS87"/>
    <mergeCell ref="BV87:CL87"/>
    <mergeCell ref="B93:CL93"/>
    <mergeCell ref="A94:CL94"/>
    <mergeCell ref="A95:CL95"/>
    <mergeCell ref="A96:CL96"/>
    <mergeCell ref="A97:CL97"/>
    <mergeCell ref="A98:CL98"/>
    <mergeCell ref="A90:I90"/>
    <mergeCell ref="K90:BG90"/>
    <mergeCell ref="BI90:BS90"/>
    <mergeCell ref="BV90:CL90"/>
    <mergeCell ref="A91:CL91"/>
    <mergeCell ref="A92:CL92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исправл вариант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2022-03-30T15:22:04Z</dcterms:modified>
</cp:coreProperties>
</file>